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料金改定資料\広報周知\04.ホームページ用\"/>
    </mc:Choice>
  </mc:AlternateContent>
  <xr:revisionPtr revIDLastSave="0" documentId="13_ncr:1_{15076C39-A112-4F56-AA96-46D56EABB8D6}" xr6:coauthVersionLast="47" xr6:coauthVersionMax="47" xr10:uidLastSave="{00000000-0000-0000-0000-000000000000}"/>
  <workbookProtection workbookAlgorithmName="SHA-512" workbookHashValue="Z5yFIwIiew6AH4zocJa59eEF0N9n9MXS9vYc6HB0QiZ4Y76QB14x7MIqeOHJEedG0/AThFqvOFtYAZT1hJAJpg==" workbookSaltValue="azpMK9T+/QibWOqCR2lpbA==" workbookSpinCount="100000" lockStructure="1"/>
  <bookViews>
    <workbookView xWindow="-108" yWindow="-108" windowWidth="23256" windowHeight="12456" xr2:uid="{00000000-000D-0000-FFFF-FFFF00000000}"/>
  </bookViews>
  <sheets>
    <sheet name="上下水道料金積算(R8)" sheetId="1" r:id="rId1"/>
  </sheets>
  <definedNames>
    <definedName name="_xlnm.Print_Area" localSheetId="0">'上下水道料金積算(R8)'!$A$1:$AC$37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C10" i="1"/>
  <c r="X14" i="1"/>
  <c r="AB14" i="1" s="1"/>
  <c r="X13" i="1"/>
  <c r="AB13" i="1" s="1"/>
  <c r="X12" i="1"/>
  <c r="AB12" i="1" s="1"/>
  <c r="X11" i="1"/>
  <c r="AB11" i="1" s="1"/>
  <c r="X10" i="1"/>
  <c r="AB10" i="1" s="1"/>
  <c r="X9" i="1"/>
  <c r="AB9" i="1" s="1"/>
  <c r="X8" i="1"/>
  <c r="Z8" i="1" s="1"/>
  <c r="P13" i="1"/>
  <c r="T13" i="1" s="1"/>
  <c r="P12" i="1"/>
  <c r="T12" i="1" s="1"/>
  <c r="P11" i="1"/>
  <c r="T11" i="1" s="1"/>
  <c r="P10" i="1"/>
  <c r="T10" i="1" s="1"/>
  <c r="P9" i="1"/>
  <c r="T9" i="1" s="1"/>
  <c r="P8" i="1"/>
  <c r="R8" i="1" s="1"/>
  <c r="R13" i="1" l="1"/>
  <c r="T8" i="1"/>
  <c r="E11" i="1" s="1"/>
  <c r="E12" i="1" s="1"/>
  <c r="E13" i="1" s="1"/>
  <c r="E14" i="1" s="1"/>
  <c r="R9" i="1"/>
  <c r="R10" i="1"/>
  <c r="R11" i="1"/>
  <c r="R12" i="1"/>
  <c r="P14" i="1"/>
  <c r="X15" i="1"/>
  <c r="Z9" i="1"/>
  <c r="Z10" i="1"/>
  <c r="Z11" i="1"/>
  <c r="Z12" i="1"/>
  <c r="Z13" i="1"/>
  <c r="Z14" i="1"/>
  <c r="AB8" i="1"/>
  <c r="C11" i="1" l="1"/>
  <c r="C12" i="1" s="1"/>
  <c r="C13" i="1" s="1"/>
  <c r="C14" i="1" s="1"/>
  <c r="F11" i="1"/>
  <c r="F12" i="1" s="1"/>
  <c r="F13" i="1" s="1"/>
  <c r="F14" i="1" s="1"/>
  <c r="D11" i="1"/>
  <c r="D12" i="1" s="1"/>
  <c r="E16" i="1" l="1"/>
  <c r="F15" i="1"/>
  <c r="D13" i="1"/>
  <c r="D14" i="1" s="1"/>
  <c r="F16" i="1" s="1"/>
  <c r="D15" i="1" l="1"/>
  <c r="F17" i="1" s="1"/>
</calcChain>
</file>

<file path=xl/sharedStrings.xml><?xml version="1.0" encoding="utf-8"?>
<sst xmlns="http://schemas.openxmlformats.org/spreadsheetml/2006/main" count="45" uniqueCount="35">
  <si>
    <t>メーター口径</t>
    <rPh sb="4" eb="6">
      <t>コウケイ</t>
    </rPh>
    <phoneticPr fontId="5"/>
  </si>
  <si>
    <t>ミリ</t>
    <phoneticPr fontId="4"/>
  </si>
  <si>
    <t>水量,排除量</t>
    <rPh sb="0" eb="2">
      <t>スイリョウ</t>
    </rPh>
    <rPh sb="3" eb="5">
      <t>ハイジョ</t>
    </rPh>
    <rPh sb="5" eb="6">
      <t>リョウ</t>
    </rPh>
    <phoneticPr fontId="5"/>
  </si>
  <si>
    <t>水道料金</t>
    <rPh sb="0" eb="2">
      <t>スイドウ</t>
    </rPh>
    <rPh sb="2" eb="4">
      <t>リョウキン</t>
    </rPh>
    <phoneticPr fontId="5"/>
  </si>
  <si>
    <t>下水道使用料</t>
    <rPh sb="0" eb="3">
      <t>ゲスイドウ</t>
    </rPh>
    <rPh sb="3" eb="6">
      <t>シヨウリョウ</t>
    </rPh>
    <phoneticPr fontId="5"/>
  </si>
  <si>
    <t>基本料金</t>
    <rPh sb="0" eb="2">
      <t>キホン</t>
    </rPh>
    <rPh sb="2" eb="4">
      <t>リョウキン</t>
    </rPh>
    <phoneticPr fontId="5"/>
  </si>
  <si>
    <t>従量(超過)料金</t>
    <rPh sb="0" eb="2">
      <t>ジュウリョウ</t>
    </rPh>
    <rPh sb="3" eb="5">
      <t>チョウカ</t>
    </rPh>
    <rPh sb="6" eb="8">
      <t>リョウキン</t>
    </rPh>
    <phoneticPr fontId="5"/>
  </si>
  <si>
    <t>消費税等</t>
    <rPh sb="0" eb="4">
      <t>ショウヒゼイトウ</t>
    </rPh>
    <phoneticPr fontId="5"/>
  </si>
  <si>
    <t>上下水合計</t>
    <rPh sb="0" eb="2">
      <t>ジョウゲ</t>
    </rPh>
    <rPh sb="2" eb="3">
      <t>スイ</t>
    </rPh>
    <rPh sb="3" eb="5">
      <t>ゴウケイ</t>
    </rPh>
    <phoneticPr fontId="4"/>
  </si>
  <si>
    <t>税</t>
    <rPh sb="0" eb="1">
      <t>ゼイ</t>
    </rPh>
    <phoneticPr fontId="4"/>
  </si>
  <si>
    <t>従量料金</t>
    <rPh sb="0" eb="2">
      <t>ジュウリョウ</t>
    </rPh>
    <rPh sb="2" eb="4">
      <t>リョウキン</t>
    </rPh>
    <phoneticPr fontId="5"/>
  </si>
  <si>
    <t>口径</t>
    <rPh sb="0" eb="2">
      <t>コウケイ</t>
    </rPh>
    <phoneticPr fontId="5"/>
  </si>
  <si>
    <t>以上</t>
    <rPh sb="0" eb="2">
      <t>イジョウ</t>
    </rPh>
    <phoneticPr fontId="5"/>
  </si>
  <si>
    <t>以下</t>
    <rPh sb="0" eb="2">
      <t>イカ</t>
    </rPh>
    <phoneticPr fontId="5"/>
  </si>
  <si>
    <t>水量</t>
    <rPh sb="0" eb="2">
      <t>スイリョウ</t>
    </rPh>
    <phoneticPr fontId="4"/>
  </si>
  <si>
    <t>-</t>
    <phoneticPr fontId="5"/>
  </si>
  <si>
    <t>立方メートル</t>
    <rPh sb="0" eb="2">
      <t>リッポウ</t>
    </rPh>
    <phoneticPr fontId="5"/>
  </si>
  <si>
    <t>(新)金額</t>
    <rPh sb="1" eb="2">
      <t>シン</t>
    </rPh>
    <rPh sb="3" eb="4">
      <t>キン</t>
    </rPh>
    <rPh sb="4" eb="5">
      <t>ガク</t>
    </rPh>
    <phoneticPr fontId="5"/>
  </si>
  <si>
    <t>(旧)金額</t>
    <rPh sb="1" eb="2">
      <t>キュウ</t>
    </rPh>
    <rPh sb="3" eb="4">
      <t>キン</t>
    </rPh>
    <rPh sb="4" eb="5">
      <t>ガク</t>
    </rPh>
    <phoneticPr fontId="5"/>
  </si>
  <si>
    <t>(旧)単価</t>
    <rPh sb="3" eb="5">
      <t>タンカ</t>
    </rPh>
    <phoneticPr fontId="5"/>
  </si>
  <si>
    <t>(旧)金額</t>
    <rPh sb="3" eb="5">
      <t>キンガク</t>
    </rPh>
    <phoneticPr fontId="5"/>
  </si>
  <si>
    <t>(新)単価</t>
    <rPh sb="3" eb="5">
      <t>タンカ</t>
    </rPh>
    <phoneticPr fontId="5"/>
  </si>
  <si>
    <t>(新)金額</t>
    <rPh sb="3" eb="5">
      <t>キンガク</t>
    </rPh>
    <phoneticPr fontId="5"/>
  </si>
  <si>
    <t>合　計</t>
    <rPh sb="0" eb="1">
      <t>ゴウ</t>
    </rPh>
    <rPh sb="2" eb="3">
      <t>ケイ</t>
    </rPh>
    <phoneticPr fontId="5"/>
  </si>
  <si>
    <t>小　計</t>
    <rPh sb="0" eb="1">
      <t>ショウ</t>
    </rPh>
    <rPh sb="2" eb="3">
      <t>ケイ</t>
    </rPh>
    <phoneticPr fontId="5"/>
  </si>
  <si>
    <t>基本料金</t>
    <phoneticPr fontId="4"/>
  </si>
  <si>
    <t>従量使用料</t>
    <rPh sb="0" eb="2">
      <t>ジュウリョウ</t>
    </rPh>
    <rPh sb="2" eb="4">
      <t>シヨウ</t>
    </rPh>
    <rPh sb="4" eb="5">
      <t>リョウ</t>
    </rPh>
    <phoneticPr fontId="5"/>
  </si>
  <si>
    <t>下水のみ</t>
    <rPh sb="0" eb="2">
      <t>ゲスイ</t>
    </rPh>
    <phoneticPr fontId="4"/>
  </si>
  <si>
    <t>　　　　　　　　↓①口径を選んでください</t>
    <rPh sb="10" eb="12">
      <t>コウケイ</t>
    </rPh>
    <rPh sb="13" eb="14">
      <t>エラ</t>
    </rPh>
    <phoneticPr fontId="2"/>
  </si>
  <si>
    <t>　　　　↓②使用水量を入力してください</t>
    <rPh sb="6" eb="8">
      <t>シヨウ</t>
    </rPh>
    <rPh sb="8" eb="10">
      <t>スイリョウ</t>
    </rPh>
    <rPh sb="11" eb="13">
      <t>ニュウリョク</t>
    </rPh>
    <phoneticPr fontId="2"/>
  </si>
  <si>
    <t>（新旧）上下水道料金計算シミュレーション（一般用：２ケ月分）</t>
    <rPh sb="1" eb="3">
      <t>シンキュウ</t>
    </rPh>
    <rPh sb="4" eb="6">
      <t>ジョウゲ</t>
    </rPh>
    <rPh sb="6" eb="8">
      <t>スイドウ</t>
    </rPh>
    <rPh sb="8" eb="10">
      <t>リョウキン</t>
    </rPh>
    <rPh sb="10" eb="12">
      <t>ケイサン</t>
    </rPh>
    <rPh sb="21" eb="24">
      <t>イッパンヨウ</t>
    </rPh>
    <rPh sb="27" eb="29">
      <t>ゲツブン</t>
    </rPh>
    <phoneticPr fontId="4"/>
  </si>
  <si>
    <t>比　　較</t>
    <rPh sb="0" eb="1">
      <t>ヒ</t>
    </rPh>
    <rPh sb="3" eb="4">
      <t>カク</t>
    </rPh>
    <phoneticPr fontId="4"/>
  </si>
  <si>
    <t>　　　（旧）令和８年９月まで</t>
    <rPh sb="4" eb="5">
      <t>キュウ</t>
    </rPh>
    <rPh sb="6" eb="8">
      <t>レイワ</t>
    </rPh>
    <rPh sb="9" eb="10">
      <t>ネン</t>
    </rPh>
    <rPh sb="11" eb="12">
      <t>ガツ</t>
    </rPh>
    <phoneticPr fontId="5"/>
  </si>
  <si>
    <t>　　　（新）令和８年１０月から</t>
    <rPh sb="4" eb="5">
      <t>シン</t>
    </rPh>
    <rPh sb="6" eb="8">
      <t>レイワ</t>
    </rPh>
    <rPh sb="9" eb="10">
      <t>ネン</t>
    </rPh>
    <rPh sb="12" eb="13">
      <t>ガツ</t>
    </rPh>
    <phoneticPr fontId="5"/>
  </si>
  <si>
    <t>　　　　　検針票（使用水量のお知らせ）見本</t>
    <rPh sb="5" eb="8">
      <t>ケンシンヒョウ</t>
    </rPh>
    <rPh sb="9" eb="11">
      <t>シヨウ</t>
    </rPh>
    <rPh sb="11" eb="13">
      <t>スイリョウ</t>
    </rPh>
    <rPh sb="15" eb="16">
      <t>シ</t>
    </rPh>
    <rPh sb="19" eb="21">
      <t>ミホン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</si>
</sst>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&quot;¥&quot;#,##0_);\(&quot;¥&quot;#,##0\)"/>
  </numFmts>
  <fonts count="14" x14ac:knownFonts="1">
    <font>
      <sz val="12"/>
      <color theme="1"/>
      <name val="HGPｺﾞｼｯｸM"/>
      <family val="2"/>
      <charset val="128"/>
    </font>
    <font>
      <sz val="12"/>
      <color theme="1"/>
      <name val="HGPｺﾞｼｯｸM"/>
      <family val="2"/>
      <charset val="128"/>
    </font>
    <font>
      <b/>
      <sz val="11"/>
      <color theme="3"/>
      <name val="HGPｺﾞｼｯｸM"/>
      <family val="2"/>
      <charset val="128"/>
    </font>
    <font>
      <sz val="12"/>
      <color theme="1"/>
      <name val="HG丸ｺﾞｼｯｸM-PRO"/>
      <family val="3"/>
      <charset val="128"/>
    </font>
    <font>
      <sz val="6"/>
      <name val="HGPｺﾞｼｯｸM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2"/>
      <color rgb="FF00B0F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ck">
        <color theme="8" tint="-0.499984740745262"/>
      </left>
      <right/>
      <top/>
      <bottom/>
      <diagonal/>
    </border>
    <border>
      <left/>
      <right/>
      <top style="thick">
        <color theme="8" tint="-0.499984740745262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double">
        <color indexed="64"/>
      </right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ck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ck">
        <color indexed="64"/>
      </right>
      <top/>
      <bottom style="hair">
        <color auto="1"/>
      </bottom>
      <diagonal/>
    </border>
    <border>
      <left style="thick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 style="hair">
        <color auto="1"/>
      </right>
      <top style="hair">
        <color auto="1"/>
      </top>
      <bottom style="thick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ck">
        <color indexed="64"/>
      </bottom>
      <diagonal/>
    </border>
    <border>
      <left style="thin">
        <color indexed="64"/>
      </left>
      <right/>
      <top style="hair">
        <color auto="1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auto="1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hair">
        <color auto="1"/>
      </bottom>
      <diagonal/>
    </border>
    <border>
      <left style="double">
        <color indexed="64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ck">
        <color indexed="64"/>
      </right>
      <top style="hair">
        <color auto="1"/>
      </top>
      <bottom/>
      <diagonal/>
    </border>
    <border>
      <left style="thick">
        <color indexed="64"/>
      </left>
      <right style="hair">
        <color auto="1"/>
      </right>
      <top/>
      <bottom/>
      <diagonal/>
    </border>
    <border>
      <left/>
      <right style="thick">
        <color indexed="64"/>
      </right>
      <top/>
      <bottom style="hair">
        <color auto="1"/>
      </bottom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thick">
        <color indexed="64"/>
      </bottom>
      <diagonal/>
    </border>
    <border>
      <left/>
      <right style="thin">
        <color indexed="64"/>
      </right>
      <top style="hair">
        <color auto="1"/>
      </top>
      <bottom style="thick">
        <color indexed="64"/>
      </bottom>
      <diagonal/>
    </border>
    <border>
      <left/>
      <right style="thick">
        <color indexed="64"/>
      </right>
      <top style="hair">
        <color auto="1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theme="8" tint="-0.499984740745262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 style="thick">
        <color theme="0"/>
      </right>
      <top style="double">
        <color indexed="64"/>
      </top>
      <bottom style="double">
        <color indexed="64"/>
      </bottom>
      <diagonal/>
    </border>
    <border>
      <left style="thick">
        <color theme="0"/>
      </left>
      <right style="thick">
        <color theme="8" tint="-0.499984740745262"/>
      </right>
      <top style="double">
        <color indexed="64"/>
      </top>
      <bottom style="double">
        <color indexed="64"/>
      </bottom>
      <diagonal/>
    </border>
    <border>
      <left style="thick">
        <color theme="8" tint="-0.499984740745262"/>
      </left>
      <right style="thick">
        <color theme="0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theme="8" tint="-0.499984740745262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 style="medium">
        <color indexed="64"/>
      </left>
      <right style="thick">
        <color theme="8" tint="-0.499984740745262"/>
      </right>
      <top/>
      <bottom/>
      <diagonal/>
    </border>
    <border>
      <left style="medium">
        <color indexed="64"/>
      </left>
      <right style="thick">
        <color theme="8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thick">
        <color theme="0"/>
      </left>
      <right/>
      <top style="double">
        <color indexed="64"/>
      </top>
      <bottom style="double">
        <color indexed="64"/>
      </bottom>
      <diagonal/>
    </border>
    <border>
      <left style="thick">
        <color theme="8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8" tint="-0.499984740745262"/>
      </left>
      <right style="medium">
        <color indexed="64"/>
      </right>
      <top/>
      <bottom/>
      <diagonal/>
    </border>
    <border>
      <left style="thick">
        <color theme="8" tint="-0.499984740745262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theme="8" tint="-0.499984740745262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0" xfId="0" applyNumberFormat="1" applyFont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4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/>
    <xf numFmtId="177" fontId="3" fillId="0" borderId="0" xfId="0" applyNumberFormat="1" applyFont="1" applyFill="1" applyBorder="1" applyAlignment="1"/>
    <xf numFmtId="9" fontId="3" fillId="0" borderId="0" xfId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/>
    <xf numFmtId="176" fontId="3" fillId="2" borderId="0" xfId="0" applyNumberFormat="1" applyFont="1" applyFill="1">
      <alignment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vertical="center"/>
    </xf>
    <xf numFmtId="176" fontId="3" fillId="3" borderId="16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3" fillId="0" borderId="25" xfId="0" applyNumberFormat="1" applyFont="1" applyBorder="1" applyAlignment="1">
      <alignment horizontal="right" vertical="center"/>
    </xf>
    <xf numFmtId="176" fontId="3" fillId="3" borderId="26" xfId="0" applyNumberFormat="1" applyFont="1" applyFill="1" applyBorder="1" applyAlignment="1">
      <alignment horizontal="center" vertical="center"/>
    </xf>
    <xf numFmtId="176" fontId="3" fillId="0" borderId="27" xfId="0" applyNumberFormat="1" applyFont="1" applyBorder="1" applyAlignment="1">
      <alignment vertical="center"/>
    </xf>
    <xf numFmtId="176" fontId="3" fillId="0" borderId="28" xfId="0" applyNumberFormat="1" applyFont="1" applyBorder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30" xfId="0" applyNumberFormat="1" applyFont="1" applyBorder="1">
      <alignment vertical="center"/>
    </xf>
    <xf numFmtId="176" fontId="3" fillId="0" borderId="31" xfId="0" applyNumberFormat="1" applyFont="1" applyBorder="1" applyAlignment="1">
      <alignment vertical="center"/>
    </xf>
    <xf numFmtId="176" fontId="3" fillId="0" borderId="32" xfId="0" applyNumberFormat="1" applyFont="1" applyBorder="1">
      <alignment vertical="center"/>
    </xf>
    <xf numFmtId="176" fontId="3" fillId="0" borderId="33" xfId="0" applyNumberFormat="1" applyFont="1" applyBorder="1">
      <alignment vertical="center"/>
    </xf>
    <xf numFmtId="176" fontId="3" fillId="0" borderId="34" xfId="0" applyNumberFormat="1" applyFont="1" applyBorder="1" applyAlignment="1">
      <alignment vertical="center"/>
    </xf>
    <xf numFmtId="176" fontId="3" fillId="0" borderId="35" xfId="0" applyNumberFormat="1" applyFont="1" applyBorder="1" applyAlignment="1">
      <alignment vertical="center"/>
    </xf>
    <xf numFmtId="176" fontId="3" fillId="0" borderId="36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3" borderId="37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176" fontId="3" fillId="0" borderId="44" xfId="0" applyNumberFormat="1" applyFont="1" applyBorder="1" applyAlignment="1">
      <alignment vertical="center"/>
    </xf>
    <xf numFmtId="176" fontId="3" fillId="0" borderId="46" xfId="0" applyNumberFormat="1" applyFont="1" applyBorder="1" applyAlignment="1">
      <alignment vertical="center"/>
    </xf>
    <xf numFmtId="9" fontId="3" fillId="4" borderId="7" xfId="1" applyFont="1" applyFill="1" applyBorder="1" applyAlignment="1" applyProtection="1">
      <alignment horizontal="center" vertical="center"/>
      <protection locked="0"/>
    </xf>
    <xf numFmtId="176" fontId="3" fillId="0" borderId="33" xfId="0" applyNumberFormat="1" applyFont="1" applyBorder="1" applyAlignment="1">
      <alignment vertical="center" shrinkToFit="1"/>
    </xf>
    <xf numFmtId="176" fontId="3" fillId="2" borderId="0" xfId="0" applyNumberFormat="1" applyFont="1" applyFill="1" applyAlignment="1">
      <alignment vertical="center" shrinkToFit="1"/>
    </xf>
    <xf numFmtId="176" fontId="3" fillId="3" borderId="38" xfId="0" applyNumberFormat="1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>
      <alignment vertical="center"/>
    </xf>
    <xf numFmtId="176" fontId="3" fillId="3" borderId="10" xfId="0" applyNumberFormat="1" applyFont="1" applyFill="1" applyBorder="1" applyAlignment="1">
      <alignment vertical="center"/>
    </xf>
    <xf numFmtId="176" fontId="3" fillId="3" borderId="13" xfId="0" applyNumberFormat="1" applyFont="1" applyFill="1" applyBorder="1" applyAlignment="1">
      <alignment vertical="center"/>
    </xf>
    <xf numFmtId="176" fontId="3" fillId="3" borderId="45" xfId="0" applyNumberFormat="1" applyFont="1" applyFill="1" applyBorder="1" applyAlignment="1">
      <alignment vertical="center"/>
    </xf>
    <xf numFmtId="176" fontId="3" fillId="3" borderId="18" xfId="0" applyNumberFormat="1" applyFont="1" applyFill="1" applyBorder="1" applyAlignment="1">
      <alignment vertical="center"/>
    </xf>
    <xf numFmtId="176" fontId="3" fillId="3" borderId="20" xfId="0" applyNumberFormat="1" applyFont="1" applyFill="1" applyBorder="1" applyAlignment="1">
      <alignment vertical="center"/>
    </xf>
    <xf numFmtId="176" fontId="3" fillId="3" borderId="34" xfId="0" applyNumberFormat="1" applyFont="1" applyFill="1" applyBorder="1" applyAlignment="1">
      <alignment vertical="center"/>
    </xf>
    <xf numFmtId="176" fontId="3" fillId="0" borderId="27" xfId="0" applyNumberFormat="1" applyFont="1" applyBorder="1" applyAlignment="1">
      <alignment horizontal="center" vertical="center" shrinkToFit="1"/>
    </xf>
    <xf numFmtId="176" fontId="3" fillId="5" borderId="29" xfId="0" applyNumberFormat="1" applyFont="1" applyFill="1" applyBorder="1" applyAlignment="1">
      <alignment vertical="center"/>
    </xf>
    <xf numFmtId="176" fontId="3" fillId="5" borderId="24" xfId="0" applyNumberFormat="1" applyFont="1" applyFill="1" applyBorder="1" applyAlignment="1">
      <alignment vertical="center"/>
    </xf>
    <xf numFmtId="176" fontId="3" fillId="5" borderId="40" xfId="0" applyNumberFormat="1" applyFont="1" applyFill="1" applyBorder="1" applyAlignment="1">
      <alignment vertical="center"/>
    </xf>
    <xf numFmtId="176" fontId="3" fillId="5" borderId="41" xfId="0" applyNumberFormat="1" applyFont="1" applyFill="1" applyBorder="1" applyAlignment="1">
      <alignment vertical="center"/>
    </xf>
    <xf numFmtId="176" fontId="11" fillId="0" borderId="0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62" xfId="0" applyNumberFormat="1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>
      <alignment horizontal="right" vertical="center"/>
    </xf>
    <xf numFmtId="177" fontId="3" fillId="0" borderId="50" xfId="0" applyNumberFormat="1" applyFont="1" applyFill="1" applyBorder="1" applyAlignment="1">
      <alignment horizontal="right"/>
    </xf>
    <xf numFmtId="177" fontId="3" fillId="0" borderId="61" xfId="0" applyNumberFormat="1" applyFont="1" applyFill="1" applyBorder="1" applyAlignment="1"/>
    <xf numFmtId="177" fontId="3" fillId="0" borderId="58" xfId="0" applyNumberFormat="1" applyFont="1" applyFill="1" applyBorder="1" applyAlignment="1">
      <alignment horizontal="right" vertical="center"/>
    </xf>
    <xf numFmtId="177" fontId="3" fillId="0" borderId="57" xfId="0" applyNumberFormat="1" applyFont="1" applyFill="1" applyBorder="1" applyAlignment="1"/>
    <xf numFmtId="177" fontId="3" fillId="0" borderId="49" xfId="0" applyNumberFormat="1" applyFont="1" applyFill="1" applyBorder="1" applyAlignment="1">
      <alignment horizontal="right"/>
    </xf>
    <xf numFmtId="177" fontId="3" fillId="0" borderId="48" xfId="0" applyNumberFormat="1" applyFont="1" applyFill="1" applyBorder="1" applyAlignment="1"/>
    <xf numFmtId="177" fontId="3" fillId="0" borderId="54" xfId="0" applyNumberFormat="1" applyFont="1" applyFill="1" applyBorder="1" applyAlignment="1">
      <alignment horizontal="right"/>
    </xf>
    <xf numFmtId="177" fontId="3" fillId="0" borderId="55" xfId="0" applyNumberFormat="1" applyFont="1" applyFill="1" applyBorder="1" applyAlignment="1"/>
    <xf numFmtId="177" fontId="3" fillId="0" borderId="56" xfId="0" applyNumberFormat="1" applyFont="1" applyFill="1" applyBorder="1" applyAlignment="1">
      <alignment horizontal="right"/>
    </xf>
    <xf numFmtId="176" fontId="3" fillId="0" borderId="51" xfId="0" applyNumberFormat="1" applyFont="1" applyFill="1" applyBorder="1">
      <alignment vertical="center"/>
    </xf>
    <xf numFmtId="176" fontId="3" fillId="0" borderId="53" xfId="0" applyNumberFormat="1" applyFont="1" applyFill="1" applyBorder="1">
      <alignment vertical="center"/>
    </xf>
    <xf numFmtId="177" fontId="7" fillId="0" borderId="52" xfId="0" applyNumberFormat="1" applyFont="1" applyFill="1" applyBorder="1" applyAlignment="1"/>
    <xf numFmtId="177" fontId="8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3" fillId="0" borderId="15" xfId="0" applyNumberFormat="1" applyFont="1" applyFill="1" applyBorder="1" applyAlignment="1">
      <alignment vertical="center"/>
    </xf>
    <xf numFmtId="176" fontId="3" fillId="0" borderId="63" xfId="0" applyNumberFormat="1" applyFont="1" applyFill="1" applyBorder="1" applyAlignment="1">
      <alignment horizontal="center" vertical="center"/>
    </xf>
    <xf numFmtId="177" fontId="3" fillId="0" borderId="47" xfId="0" applyNumberFormat="1" applyFont="1" applyFill="1" applyBorder="1" applyAlignment="1"/>
    <xf numFmtId="177" fontId="3" fillId="0" borderId="64" xfId="0" applyNumberFormat="1" applyFont="1" applyFill="1" applyBorder="1" applyAlignment="1"/>
    <xf numFmtId="177" fontId="3" fillId="0" borderId="65" xfId="0" applyNumberFormat="1" applyFont="1" applyFill="1" applyBorder="1" applyAlignment="1"/>
    <xf numFmtId="177" fontId="3" fillId="0" borderId="66" xfId="0" applyNumberFormat="1" applyFont="1" applyFill="1" applyBorder="1" applyAlignment="1"/>
    <xf numFmtId="177" fontId="3" fillId="0" borderId="51" xfId="0" applyNumberFormat="1" applyFont="1" applyFill="1" applyBorder="1" applyAlignment="1"/>
    <xf numFmtId="176" fontId="3" fillId="0" borderId="67" xfId="0" applyNumberFormat="1" applyFont="1" applyFill="1" applyBorder="1" applyAlignment="1">
      <alignment horizontal="center" vertical="center"/>
    </xf>
    <xf numFmtId="177" fontId="3" fillId="0" borderId="68" xfId="0" applyNumberFormat="1" applyFont="1" applyFill="1" applyBorder="1" applyAlignment="1">
      <alignment horizontal="right"/>
    </xf>
    <xf numFmtId="177" fontId="3" fillId="0" borderId="69" xfId="0" applyNumberFormat="1" applyFont="1" applyFill="1" applyBorder="1" applyAlignment="1">
      <alignment horizontal="right"/>
    </xf>
    <xf numFmtId="177" fontId="3" fillId="0" borderId="70" xfId="0" applyNumberFormat="1" applyFont="1" applyFill="1" applyBorder="1" applyAlignment="1">
      <alignment horizontal="right"/>
    </xf>
    <xf numFmtId="176" fontId="7" fillId="0" borderId="0" xfId="0" applyNumberFormat="1" applyFont="1" applyAlignment="1">
      <alignment horizontal="center"/>
    </xf>
    <xf numFmtId="176" fontId="3" fillId="0" borderId="73" xfId="0" applyNumberFormat="1" applyFont="1" applyBorder="1">
      <alignment vertical="center"/>
    </xf>
    <xf numFmtId="176" fontId="6" fillId="0" borderId="74" xfId="0" applyNumberFormat="1" applyFont="1" applyFill="1" applyBorder="1" applyAlignment="1">
      <alignment horizontal="center" vertical="center"/>
    </xf>
    <xf numFmtId="176" fontId="3" fillId="0" borderId="75" xfId="0" applyNumberFormat="1" applyFont="1" applyFill="1" applyBorder="1" applyAlignment="1">
      <alignment horizontal="center" vertical="center"/>
    </xf>
    <xf numFmtId="176" fontId="3" fillId="0" borderId="76" xfId="0" applyNumberFormat="1" applyFont="1" applyFill="1" applyBorder="1" applyAlignment="1">
      <alignment horizontal="center" vertical="center" shrinkToFit="1"/>
    </xf>
    <xf numFmtId="176" fontId="3" fillId="0" borderId="77" xfId="0" applyNumberFormat="1" applyFont="1" applyFill="1" applyBorder="1" applyAlignment="1">
      <alignment horizontal="center" vertical="center"/>
    </xf>
    <xf numFmtId="176" fontId="3" fillId="0" borderId="78" xfId="0" applyNumberFormat="1" applyFont="1" applyFill="1" applyBorder="1" applyAlignment="1">
      <alignment horizontal="center" vertical="center"/>
    </xf>
    <xf numFmtId="176" fontId="3" fillId="0" borderId="79" xfId="0" applyNumberFormat="1" applyFont="1" applyFill="1" applyBorder="1" applyAlignment="1">
      <alignment horizontal="center" vertical="center"/>
    </xf>
    <xf numFmtId="176" fontId="3" fillId="0" borderId="80" xfId="0" applyNumberFormat="1" applyFont="1" applyFill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176" fontId="3" fillId="0" borderId="60" xfId="0" applyNumberFormat="1" applyFont="1" applyBorder="1" applyAlignment="1">
      <alignment vertical="center"/>
    </xf>
    <xf numFmtId="176" fontId="3" fillId="0" borderId="59" xfId="0" applyNumberFormat="1" applyFont="1" applyBorder="1" applyAlignment="1">
      <alignment vertical="center"/>
    </xf>
    <xf numFmtId="176" fontId="13" fillId="0" borderId="0" xfId="0" applyNumberFormat="1" applyFont="1" applyBorder="1" applyAlignment="1">
      <alignment horizontal="center"/>
    </xf>
    <xf numFmtId="176" fontId="7" fillId="3" borderId="81" xfId="0" applyNumberFormat="1" applyFont="1" applyFill="1" applyBorder="1" applyProtection="1">
      <alignment vertical="center"/>
      <protection locked="0"/>
    </xf>
    <xf numFmtId="176" fontId="3" fillId="0" borderId="72" xfId="0" applyNumberFormat="1" applyFont="1" applyFill="1" applyBorder="1" applyAlignment="1">
      <alignment horizontal="center" vertical="center"/>
    </xf>
    <xf numFmtId="176" fontId="3" fillId="0" borderId="71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/>
    <xf numFmtId="177" fontId="3" fillId="0" borderId="0" xfId="0" applyNumberFormat="1" applyFont="1" applyFill="1" applyBorder="1" applyAlignment="1"/>
    <xf numFmtId="177" fontId="3" fillId="0" borderId="15" xfId="0" applyNumberFormat="1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176" fontId="3" fillId="0" borderId="0" xfId="0" applyNumberFormat="1" applyFont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1272539</xdr:colOff>
      <xdr:row>19</xdr:row>
      <xdr:rowOff>0</xdr:rowOff>
    </xdr:from>
    <xdr:to>
      <xdr:col>5</xdr:col>
      <xdr:colOff>1082040</xdr:colOff>
      <xdr:row>34</xdr:row>
      <xdr:rowOff>212650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4D548C2-C0E4-5A56-3762-2F6E2C01F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79" y="4091940"/>
          <a:ext cx="5356861" cy="638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"/>
  <sheetViews>
    <sheetView showGridLines="0" showRowColHeaders="0" tabSelected="1" view="pageBreakPreview" topLeftCell="A2" zoomScaleNormal="100" zoomScaleSheetLayoutView="100" workbookViewId="0">
      <selection activeCell="C6" sqref="C6"/>
    </sheetView>
  </sheetViews>
  <sheetFormatPr defaultColWidth="2.25" defaultRowHeight="32.4" customHeight="1" x14ac:dyDescent="0.2"/>
  <cols>
    <col min="1" max="1" width="2.25" style="1" customWidth="1"/>
    <col min="2" max="2" width="13.9140625" style="1" bestFit="1" customWidth="1"/>
    <col min="3" max="6" width="15.58203125" style="1" customWidth="1"/>
    <col min="7" max="7" width="4.1640625" style="1" customWidth="1"/>
    <col min="8" max="8" width="12.4140625" style="1" hidden="1" customWidth="1"/>
    <col min="9" max="9" width="2.25" style="1" hidden="1" customWidth="1"/>
    <col min="10" max="10" width="6.58203125" style="1" hidden="1" customWidth="1"/>
    <col min="11" max="12" width="13.58203125" style="1" hidden="1" customWidth="1"/>
    <col min="13" max="13" width="3.08203125" style="1" hidden="1" customWidth="1"/>
    <col min="14" max="15" width="8.4140625" style="1" hidden="1" customWidth="1"/>
    <col min="16" max="16" width="6.9140625" style="1" hidden="1" customWidth="1"/>
    <col min="17" max="17" width="6.58203125" style="1" hidden="1" customWidth="1"/>
    <col min="18" max="18" width="10.58203125" style="1" hidden="1" customWidth="1"/>
    <col min="19" max="19" width="6.58203125" style="1" hidden="1" customWidth="1"/>
    <col min="20" max="20" width="10.58203125" style="1" hidden="1" customWidth="1"/>
    <col min="21" max="21" width="5.1640625" style="1" hidden="1" customWidth="1"/>
    <col min="22" max="23" width="8.4140625" style="1" hidden="1" customWidth="1"/>
    <col min="24" max="24" width="7.33203125" style="1" hidden="1" customWidth="1"/>
    <col min="25" max="25" width="6.58203125" style="1" hidden="1" customWidth="1"/>
    <col min="26" max="26" width="10.5" style="1" hidden="1" customWidth="1"/>
    <col min="27" max="27" width="6.58203125" style="1" hidden="1" customWidth="1"/>
    <col min="28" max="28" width="3.25" style="1" hidden="1" customWidth="1"/>
    <col min="29" max="16384" width="2.25" style="1"/>
  </cols>
  <sheetData>
    <row r="1" spans="1:29" ht="0" hidden="1" customHeight="1" x14ac:dyDescent="0.2"/>
    <row r="2" spans="1:29" ht="22.5" customHeight="1" x14ac:dyDescent="0.2">
      <c r="A2" s="71" t="s">
        <v>30</v>
      </c>
      <c r="J2" s="45"/>
      <c r="V2" s="46"/>
    </row>
    <row r="3" spans="1:29" ht="11.4" customHeight="1" x14ac:dyDescent="0.2">
      <c r="A3" s="71"/>
      <c r="J3" s="45"/>
      <c r="V3" s="46"/>
    </row>
    <row r="4" spans="1:29" ht="12" customHeight="1" x14ac:dyDescent="0.2">
      <c r="J4" s="45"/>
      <c r="V4" s="46"/>
    </row>
    <row r="5" spans="1:29" ht="22.5" customHeight="1" thickBot="1" x14ac:dyDescent="0.25">
      <c r="C5" s="100" t="s">
        <v>28</v>
      </c>
      <c r="E5" s="2"/>
      <c r="F5" s="112" t="s">
        <v>29</v>
      </c>
      <c r="G5" s="70"/>
      <c r="J5" s="32" t="s">
        <v>25</v>
      </c>
      <c r="N5" s="49" t="s">
        <v>10</v>
      </c>
      <c r="V5" s="49" t="s">
        <v>26</v>
      </c>
    </row>
    <row r="6" spans="1:29" ht="22.5" customHeight="1" thickTop="1" thickBot="1" x14ac:dyDescent="0.25">
      <c r="B6" s="3" t="s">
        <v>0</v>
      </c>
      <c r="C6" s="113">
        <v>20</v>
      </c>
      <c r="D6" s="70" t="s">
        <v>1</v>
      </c>
      <c r="E6" s="3" t="s">
        <v>2</v>
      </c>
      <c r="F6" s="113">
        <v>50</v>
      </c>
      <c r="G6" s="120" t="s">
        <v>16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</row>
    <row r="7" spans="1:29" ht="22.5" customHeight="1" thickTop="1" thickBot="1" x14ac:dyDescent="0.25">
      <c r="B7" s="3"/>
      <c r="C7" s="3"/>
      <c r="J7" s="47" t="s">
        <v>11</v>
      </c>
      <c r="K7" s="27" t="s">
        <v>18</v>
      </c>
      <c r="L7" s="48" t="s">
        <v>17</v>
      </c>
      <c r="M7" s="3"/>
      <c r="N7" s="33" t="s">
        <v>12</v>
      </c>
      <c r="O7" s="5" t="s">
        <v>13</v>
      </c>
      <c r="P7" s="11" t="s">
        <v>14</v>
      </c>
      <c r="Q7" s="22" t="s">
        <v>19</v>
      </c>
      <c r="R7" s="23" t="s">
        <v>20</v>
      </c>
      <c r="S7" s="31" t="s">
        <v>21</v>
      </c>
      <c r="T7" s="34" t="s">
        <v>22</v>
      </c>
      <c r="V7" s="33" t="s">
        <v>12</v>
      </c>
      <c r="W7" s="5" t="s">
        <v>13</v>
      </c>
      <c r="X7" s="11" t="s">
        <v>14</v>
      </c>
      <c r="Y7" s="22" t="s">
        <v>19</v>
      </c>
      <c r="Z7" s="23" t="s">
        <v>20</v>
      </c>
      <c r="AA7" s="30" t="s">
        <v>21</v>
      </c>
      <c r="AB7" s="34" t="s">
        <v>22</v>
      </c>
    </row>
    <row r="8" spans="1:29" ht="22.5" customHeight="1" thickTop="1" thickBot="1" x14ac:dyDescent="0.25">
      <c r="B8" s="101"/>
      <c r="C8" s="109" t="s">
        <v>32</v>
      </c>
      <c r="D8" s="109"/>
      <c r="E8" s="110" t="s">
        <v>33</v>
      </c>
      <c r="F8" s="111"/>
      <c r="G8" s="12"/>
      <c r="H8" s="13"/>
      <c r="J8" s="65" t="s">
        <v>27</v>
      </c>
      <c r="K8" s="28" t="s">
        <v>15</v>
      </c>
      <c r="L8" s="57" t="s">
        <v>15</v>
      </c>
      <c r="M8" s="3"/>
      <c r="N8" s="35">
        <v>0</v>
      </c>
      <c r="O8" s="6">
        <v>20</v>
      </c>
      <c r="P8" s="7">
        <f>IF(F6&lt;=O8,F6,O8)</f>
        <v>20</v>
      </c>
      <c r="Q8" s="24">
        <v>45</v>
      </c>
      <c r="R8" s="25">
        <f>Q8*P8</f>
        <v>900</v>
      </c>
      <c r="S8" s="59">
        <v>18</v>
      </c>
      <c r="T8" s="50">
        <f>S8*P8</f>
        <v>360</v>
      </c>
      <c r="V8" s="35">
        <v>0</v>
      </c>
      <c r="W8" s="6">
        <v>20</v>
      </c>
      <c r="X8" s="7">
        <f>IF(F6&lt;=W8,F6,W8)</f>
        <v>20</v>
      </c>
      <c r="Y8" s="24">
        <v>12</v>
      </c>
      <c r="Z8" s="25">
        <f t="shared" ref="Z8:AB14" si="0">$X8*Y8</f>
        <v>240</v>
      </c>
      <c r="AA8" s="62">
        <v>6</v>
      </c>
      <c r="AB8" s="36">
        <f t="shared" si="0"/>
        <v>120</v>
      </c>
    </row>
    <row r="9" spans="1:29" ht="22.5" customHeight="1" thickBot="1" x14ac:dyDescent="0.25">
      <c r="B9" s="102"/>
      <c r="C9" s="72" t="s">
        <v>3</v>
      </c>
      <c r="D9" s="90" t="s">
        <v>4</v>
      </c>
      <c r="E9" s="96" t="s">
        <v>3</v>
      </c>
      <c r="F9" s="73" t="s">
        <v>4</v>
      </c>
      <c r="G9" s="14"/>
      <c r="H9" s="15"/>
      <c r="J9" s="37">
        <v>13</v>
      </c>
      <c r="K9" s="29">
        <v>900</v>
      </c>
      <c r="L9" s="58">
        <v>2088</v>
      </c>
      <c r="M9" s="4"/>
      <c r="N9" s="37">
        <v>21</v>
      </c>
      <c r="O9" s="8">
        <v>40</v>
      </c>
      <c r="P9" s="9">
        <f>IF(F6&lt;=O8,0,IF(F6&lt;=O9,F6-O8,O9-O8))</f>
        <v>20</v>
      </c>
      <c r="Q9" s="26">
        <v>115</v>
      </c>
      <c r="R9" s="25">
        <f t="shared" ref="R9:R12" si="1">Q9*P9</f>
        <v>2300</v>
      </c>
      <c r="S9" s="60">
        <v>133</v>
      </c>
      <c r="T9" s="51">
        <f t="shared" ref="T9:T13" si="2">S9*P9</f>
        <v>2660</v>
      </c>
      <c r="V9" s="37">
        <v>21</v>
      </c>
      <c r="W9" s="8">
        <v>40</v>
      </c>
      <c r="X9" s="9">
        <f>IF(F6&lt;=W8,0,IF(F6&lt;=W9,F6-W8,W9-W8))</f>
        <v>20</v>
      </c>
      <c r="Y9" s="26">
        <v>85</v>
      </c>
      <c r="Z9" s="25">
        <f t="shared" ref="Z9:Z14" si="3">$X9*Y9</f>
        <v>1700</v>
      </c>
      <c r="AA9" s="63">
        <v>90</v>
      </c>
      <c r="AB9" s="38">
        <f t="shared" si="0"/>
        <v>1800</v>
      </c>
    </row>
    <row r="10" spans="1:29" ht="22.5" customHeight="1" x14ac:dyDescent="0.2">
      <c r="B10" s="103" t="s">
        <v>5</v>
      </c>
      <c r="C10" s="74">
        <f>VLOOKUP($C$6,J8:L18,2)</f>
        <v>1200</v>
      </c>
      <c r="D10" s="91">
        <v>1200</v>
      </c>
      <c r="E10" s="97">
        <f>IF($C$6="メーターなし","-",(VLOOKUP(C6,J8:L18,3)))</f>
        <v>2778</v>
      </c>
      <c r="F10" s="76">
        <v>1620</v>
      </c>
      <c r="G10" s="16"/>
      <c r="H10" s="17"/>
      <c r="J10" s="37">
        <v>20</v>
      </c>
      <c r="K10" s="29">
        <v>1200</v>
      </c>
      <c r="L10" s="58">
        <v>2778</v>
      </c>
      <c r="M10" s="4"/>
      <c r="N10" s="37">
        <v>41</v>
      </c>
      <c r="O10" s="8">
        <v>60</v>
      </c>
      <c r="P10" s="9">
        <f>IF(F6&lt;=O9,0,IF(F6&lt;=O10,F6-O9,O10-O9))</f>
        <v>10</v>
      </c>
      <c r="Q10" s="26">
        <v>170</v>
      </c>
      <c r="R10" s="25">
        <f t="shared" si="1"/>
        <v>1700</v>
      </c>
      <c r="S10" s="60">
        <v>194</v>
      </c>
      <c r="T10" s="51">
        <f t="shared" si="2"/>
        <v>1940</v>
      </c>
      <c r="V10" s="37">
        <v>41</v>
      </c>
      <c r="W10" s="8">
        <v>60</v>
      </c>
      <c r="X10" s="9">
        <f>IF(F6&lt;=W9,0,IF(F6&lt;=W10,F6-W9,W10-W9))</f>
        <v>10</v>
      </c>
      <c r="Y10" s="26">
        <v>95</v>
      </c>
      <c r="Z10" s="25">
        <f t="shared" si="3"/>
        <v>950</v>
      </c>
      <c r="AA10" s="63">
        <v>100</v>
      </c>
      <c r="AB10" s="38">
        <f t="shared" si="0"/>
        <v>1000</v>
      </c>
    </row>
    <row r="11" spans="1:29" ht="22.5" customHeight="1" x14ac:dyDescent="0.2">
      <c r="B11" s="104" t="s">
        <v>6</v>
      </c>
      <c r="C11" s="77">
        <f>IF($C$6="下水のみ","-",(SUM(R8:R13)))</f>
        <v>4900</v>
      </c>
      <c r="D11" s="92">
        <f>SUM(Z8:Z14)</f>
        <v>2890</v>
      </c>
      <c r="E11" s="98">
        <f>IF($C$6="下水のみ","-",SUM(T8:T13))</f>
        <v>4960</v>
      </c>
      <c r="F11" s="78">
        <f>SUM(AB8:AB14)</f>
        <v>2920</v>
      </c>
      <c r="G11" s="16"/>
      <c r="H11" s="17"/>
      <c r="J11" s="37">
        <v>25</v>
      </c>
      <c r="K11" s="29">
        <v>1800</v>
      </c>
      <c r="L11" s="58">
        <v>4158</v>
      </c>
      <c r="M11" s="4"/>
      <c r="N11" s="37">
        <v>61</v>
      </c>
      <c r="O11" s="8">
        <v>100</v>
      </c>
      <c r="P11" s="9">
        <f>IF(F6&lt;=O10,0,IF(F6&lt;=O11,F6-O10,O11-O10))</f>
        <v>0</v>
      </c>
      <c r="Q11" s="26">
        <v>215</v>
      </c>
      <c r="R11" s="25">
        <f t="shared" si="1"/>
        <v>0</v>
      </c>
      <c r="S11" s="60">
        <v>241</v>
      </c>
      <c r="T11" s="51">
        <f t="shared" si="2"/>
        <v>0</v>
      </c>
      <c r="V11" s="37">
        <v>61</v>
      </c>
      <c r="W11" s="8">
        <v>200</v>
      </c>
      <c r="X11" s="9">
        <f>IF(F6&lt;=W10,0,IF(F6&lt;=W11,F6-W10,W11-W10))</f>
        <v>0</v>
      </c>
      <c r="Y11" s="26">
        <v>120</v>
      </c>
      <c r="Z11" s="25">
        <f t="shared" si="3"/>
        <v>0</v>
      </c>
      <c r="AA11" s="63">
        <v>125</v>
      </c>
      <c r="AB11" s="38">
        <f t="shared" si="0"/>
        <v>0</v>
      </c>
    </row>
    <row r="12" spans="1:29" ht="22.5" hidden="1" customHeight="1" thickTop="1" x14ac:dyDescent="0.2">
      <c r="B12" s="105" t="s">
        <v>24</v>
      </c>
      <c r="C12" s="75">
        <f>IF(C6="下水のみ","-",(SUM(C10:C11)))</f>
        <v>6100</v>
      </c>
      <c r="D12" s="91">
        <f t="shared" ref="D12:F12" si="4">SUM(D10:D11)</f>
        <v>4090</v>
      </c>
      <c r="E12" s="97">
        <f>IF($C$6="下水のみ","-",SUM(E10:E11))</f>
        <v>7738</v>
      </c>
      <c r="F12" s="76">
        <f t="shared" si="4"/>
        <v>4540</v>
      </c>
      <c r="G12" s="16"/>
      <c r="H12" s="17"/>
      <c r="J12" s="37">
        <v>30</v>
      </c>
      <c r="K12" s="29">
        <v>4800</v>
      </c>
      <c r="L12" s="58">
        <v>7200</v>
      </c>
      <c r="M12" s="4"/>
      <c r="N12" s="37">
        <v>101</v>
      </c>
      <c r="O12" s="8">
        <v>1000</v>
      </c>
      <c r="P12" s="9">
        <f>IF(F6&lt;=O11,0,IF(F6&lt;=O12,F6-O11,O12-O11))</f>
        <v>0</v>
      </c>
      <c r="Q12" s="26">
        <v>270</v>
      </c>
      <c r="R12" s="25">
        <f t="shared" si="1"/>
        <v>0</v>
      </c>
      <c r="S12" s="60">
        <v>281</v>
      </c>
      <c r="T12" s="51">
        <f t="shared" si="2"/>
        <v>0</v>
      </c>
      <c r="V12" s="37">
        <v>201</v>
      </c>
      <c r="W12" s="8">
        <v>1000</v>
      </c>
      <c r="X12" s="9">
        <f>IF(F6&lt;=W11,0,IF(F6&lt;=W12,F6-W11,W12-W11))</f>
        <v>0</v>
      </c>
      <c r="Y12" s="26">
        <v>140</v>
      </c>
      <c r="Z12" s="25">
        <f t="shared" si="3"/>
        <v>0</v>
      </c>
      <c r="AA12" s="63">
        <v>144</v>
      </c>
      <c r="AB12" s="38">
        <f t="shared" si="0"/>
        <v>0</v>
      </c>
    </row>
    <row r="13" spans="1:29" ht="22.5" customHeight="1" thickBot="1" x14ac:dyDescent="0.25">
      <c r="B13" s="106" t="s">
        <v>7</v>
      </c>
      <c r="C13" s="79">
        <f>IF($C$6="下水のみ","-",(TRUNC(C12*$P16)))</f>
        <v>610</v>
      </c>
      <c r="D13" s="93">
        <f>TRUNC(D12*$P16)</f>
        <v>409</v>
      </c>
      <c r="E13" s="99">
        <f>IF($C$6="下水のみ","-",(TRUNC(E12*$P16)))</f>
        <v>773</v>
      </c>
      <c r="F13" s="80">
        <f>TRUNC(F12*$P16)</f>
        <v>454</v>
      </c>
      <c r="G13" s="16"/>
      <c r="H13" s="17"/>
      <c r="J13" s="37">
        <v>40</v>
      </c>
      <c r="K13" s="29">
        <v>7600</v>
      </c>
      <c r="L13" s="58">
        <v>11400</v>
      </c>
      <c r="M13" s="4"/>
      <c r="N13" s="39">
        <v>1001</v>
      </c>
      <c r="O13" s="40"/>
      <c r="P13" s="55">
        <f>IF(F6&lt;=O12,0,F6-O12)</f>
        <v>0</v>
      </c>
      <c r="Q13" s="42">
        <v>320</v>
      </c>
      <c r="R13" s="52">
        <f>Q13*P13</f>
        <v>0</v>
      </c>
      <c r="S13" s="61">
        <v>323</v>
      </c>
      <c r="T13" s="53">
        <f t="shared" si="2"/>
        <v>0</v>
      </c>
      <c r="V13" s="37">
        <v>1001</v>
      </c>
      <c r="W13" s="8">
        <v>2000</v>
      </c>
      <c r="X13" s="9">
        <f>IF(F6&lt;=W12,0,IF(F6&lt;=W13,F6-W12,W13-W12))</f>
        <v>0</v>
      </c>
      <c r="Y13" s="26">
        <v>170</v>
      </c>
      <c r="Z13" s="25">
        <f t="shared" si="3"/>
        <v>0</v>
      </c>
      <c r="AA13" s="63">
        <v>173</v>
      </c>
      <c r="AB13" s="38">
        <f t="shared" si="0"/>
        <v>0</v>
      </c>
    </row>
    <row r="14" spans="1:29" ht="22.5" hidden="1" customHeight="1" thickTop="1" thickBot="1" x14ac:dyDescent="0.25">
      <c r="B14" s="107" t="s">
        <v>23</v>
      </c>
      <c r="C14" s="81">
        <f>IF($C$6="下水のみ","-",SUM(C12:C13))</f>
        <v>6710</v>
      </c>
      <c r="D14" s="94">
        <f t="shared" ref="D14:F14" si="5">SUM(D12:D13)</f>
        <v>4499</v>
      </c>
      <c r="E14" s="83">
        <f>IF($C$6="下水のみ","-",(SUM(E12:E13)))</f>
        <v>8511</v>
      </c>
      <c r="F14" s="82">
        <f t="shared" si="5"/>
        <v>4994</v>
      </c>
      <c r="G14" s="16"/>
      <c r="H14" s="17"/>
      <c r="J14" s="37">
        <v>50</v>
      </c>
      <c r="K14" s="29">
        <v>22000</v>
      </c>
      <c r="L14" s="58">
        <v>33000</v>
      </c>
      <c r="M14" s="4"/>
      <c r="O14" s="10"/>
      <c r="P14" s="56">
        <f>SUM(P8:P13)</f>
        <v>50</v>
      </c>
      <c r="Q14" s="10"/>
      <c r="R14" s="10"/>
      <c r="S14" s="10"/>
      <c r="T14" s="10"/>
      <c r="V14" s="39">
        <v>2001</v>
      </c>
      <c r="W14" s="40"/>
      <c r="X14" s="41">
        <f>IF(F6&lt;=W13,0,F6-W13)</f>
        <v>0</v>
      </c>
      <c r="Y14" s="42">
        <v>200</v>
      </c>
      <c r="Z14" s="43">
        <f t="shared" si="3"/>
        <v>0</v>
      </c>
      <c r="AA14" s="64">
        <v>202</v>
      </c>
      <c r="AB14" s="44">
        <f t="shared" si="0"/>
        <v>0</v>
      </c>
    </row>
    <row r="15" spans="1:29" ht="22.5" customHeight="1" thickTop="1" thickBot="1" x14ac:dyDescent="0.25">
      <c r="B15" s="108" t="s">
        <v>8</v>
      </c>
      <c r="C15" s="84"/>
      <c r="D15" s="95">
        <f>SUM(C14:D14)</f>
        <v>11209</v>
      </c>
      <c r="E15" s="85"/>
      <c r="F15" s="86">
        <f>SUM(E14:F14)</f>
        <v>13505</v>
      </c>
      <c r="G15" s="116"/>
      <c r="H15" s="117"/>
      <c r="J15" s="37">
        <v>75</v>
      </c>
      <c r="K15" s="29">
        <v>38000</v>
      </c>
      <c r="L15" s="58">
        <v>57000</v>
      </c>
      <c r="M15" s="4"/>
      <c r="X15" s="21">
        <f>SUM(X8:X14)</f>
        <v>50</v>
      </c>
    </row>
    <row r="16" spans="1:29" ht="22.5" hidden="1" customHeight="1" thickTop="1" thickBot="1" x14ac:dyDescent="0.25">
      <c r="B16" s="114" t="s">
        <v>31</v>
      </c>
      <c r="C16" s="118"/>
      <c r="D16" s="118"/>
      <c r="E16" s="89">
        <f>IF($C$6="下水のみ","-",(E14-C14))</f>
        <v>1801</v>
      </c>
      <c r="F16" s="89">
        <f>F14-D14</f>
        <v>495</v>
      </c>
      <c r="G16" s="117"/>
      <c r="H16" s="117"/>
      <c r="J16" s="37">
        <v>100</v>
      </c>
      <c r="K16" s="29">
        <v>55000</v>
      </c>
      <c r="L16" s="58">
        <v>82500</v>
      </c>
      <c r="M16" s="4"/>
      <c r="O16" s="1" t="s">
        <v>9</v>
      </c>
      <c r="P16" s="54">
        <v>0.1</v>
      </c>
    </row>
    <row r="17" spans="2:16" ht="22.5" customHeight="1" thickTop="1" x14ac:dyDescent="0.2">
      <c r="B17" s="115"/>
      <c r="C17" s="119"/>
      <c r="D17" s="119"/>
      <c r="E17" s="87"/>
      <c r="F17" s="88">
        <f>F15-D15</f>
        <v>2296</v>
      </c>
      <c r="G17" s="17"/>
      <c r="H17" s="17"/>
      <c r="J17" s="66">
        <v>150</v>
      </c>
      <c r="K17" s="67">
        <v>119280</v>
      </c>
      <c r="L17" s="68">
        <v>178920</v>
      </c>
      <c r="M17" s="4"/>
      <c r="P17" s="18"/>
    </row>
    <row r="18" spans="2:16" ht="22.5" customHeight="1" x14ac:dyDescent="0.2">
      <c r="B18" s="19"/>
      <c r="C18" s="20"/>
      <c r="D18" s="17"/>
      <c r="E18" s="17"/>
      <c r="F18" s="17"/>
      <c r="G18" s="17"/>
      <c r="H18" s="17"/>
      <c r="J18" s="69">
        <v>200</v>
      </c>
      <c r="K18" s="67">
        <v>253080</v>
      </c>
      <c r="L18" s="68">
        <v>379620</v>
      </c>
      <c r="M18" s="4"/>
      <c r="P18" s="18"/>
    </row>
    <row r="19" spans="2:16" ht="32.4" customHeight="1" x14ac:dyDescent="0.2">
      <c r="C19" s="1" t="s">
        <v>34</v>
      </c>
    </row>
  </sheetData>
  <sheetProtection algorithmName="SHA-512" hashValue="JEsmpsUNjYmB1IUh3H8qdPG/sTZcZRWCEu68NsWhGT1/6Wo8JNyLmW262nuZJ4FbO+B9I3pNPKot7I1hW9ALXg==" saltValue="Nr4MIcxmWiJ77/gvy1yMkQ==" spinCount="100000" sheet="1" objects="1" scenarios="1" selectLockedCells="1"/>
  <mergeCells count="5">
    <mergeCell ref="B16:B17"/>
    <mergeCell ref="G15:H15"/>
    <mergeCell ref="G16:H16"/>
    <mergeCell ref="C16:D17"/>
    <mergeCell ref="G6:AC6"/>
  </mergeCells>
  <phoneticPr fontId="4"/>
  <dataValidations count="2">
    <dataValidation imeMode="off" allowBlank="1" showInputMessage="1" showErrorMessage="1" sqref="F6" xr:uid="{00000000-0002-0000-0000-000000000000}"/>
    <dataValidation type="list" imeMode="off" allowBlank="1" showInputMessage="1" showErrorMessage="1" sqref="C6" xr:uid="{00000000-0002-0000-0000-000001000000}">
      <formula1>$J$8:$J$16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上下水道料金積算(R8)</vt:lpstr>
      <vt:lpstr>'上下水道料金積算(R8)'!Print_Area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2026-05-12T02:15:05Z</cp:lastPrinted>
  <dcterms:created xsi:type="dcterms:W3CDTF">2017-12-21T07:59:38Z</dcterms:created>
  <dcterms:modified xsi:type="dcterms:W3CDTF">2026-05-12T02:16:52Z</dcterms:modified>
</cp:coreProperties>
</file>