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200_国民健康保険\20_税・資格\HP\R7試算表\"/>
    </mc:Choice>
  </mc:AlternateContent>
  <bookViews>
    <workbookView xWindow="0" yWindow="0" windowWidth="19560" windowHeight="8115"/>
  </bookViews>
  <sheets>
    <sheet name="R7年度試算表" sheetId="7" r:id="rId1"/>
    <sheet name="入力マニュアル" sheetId="6" r:id="rId2"/>
    <sheet name="R7年度所得計算" sheetId="2" state="hidden" r:id="rId3"/>
  </sheets>
  <definedNames>
    <definedName name="_xlnm.Print_Area" localSheetId="0">'R7年度試算表'!$A$1:$H$50</definedName>
    <definedName name="_xlnm.Print_Area" localSheetId="1">入力マニュアル!$A$1:$U$36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7" l="1"/>
  <c r="V6" i="7" l="1"/>
  <c r="AS10" i="7" l="1"/>
  <c r="AQ11" i="7"/>
  <c r="AQ12" i="7"/>
  <c r="AQ10" i="7"/>
  <c r="AS13" i="7"/>
  <c r="AS12" i="7"/>
  <c r="AS11" i="7"/>
  <c r="AR13" i="7"/>
  <c r="AR12" i="7"/>
  <c r="AR11" i="7"/>
  <c r="AR10" i="7"/>
  <c r="C20" i="7" l="1"/>
  <c r="Q13" i="7" l="1"/>
  <c r="Q12" i="7"/>
  <c r="Q11" i="7"/>
  <c r="Q10" i="7"/>
  <c r="Q9" i="7"/>
  <c r="Q8" i="7"/>
  <c r="Q7" i="7"/>
  <c r="Q6" i="7"/>
  <c r="Y20" i="7" l="1"/>
  <c r="AB19" i="7"/>
  <c r="E18" i="7"/>
  <c r="D18" i="7"/>
  <c r="P15" i="7"/>
  <c r="C21" i="7" s="1"/>
  <c r="BO14" i="7"/>
  <c r="S14" i="7"/>
  <c r="V25" i="7" s="1"/>
  <c r="Y21" i="7" s="1"/>
  <c r="BM13" i="7"/>
  <c r="BN13" i="7" s="1"/>
  <c r="BI13" i="7"/>
  <c r="BH13" i="7"/>
  <c r="BG13" i="7"/>
  <c r="BF13" i="7"/>
  <c r="BE13" i="7"/>
  <c r="BD13" i="7"/>
  <c r="BA13" i="7"/>
  <c r="AZ13" i="7"/>
  <c r="AY13" i="7"/>
  <c r="AX13" i="7"/>
  <c r="AW13" i="7"/>
  <c r="AV13" i="7"/>
  <c r="AE13" i="7"/>
  <c r="AD13" i="7"/>
  <c r="AC13" i="7"/>
  <c r="AB13" i="7"/>
  <c r="AA13" i="7"/>
  <c r="Z13" i="7"/>
  <c r="Y13" i="7"/>
  <c r="X13" i="7"/>
  <c r="W13" i="7"/>
  <c r="V13" i="7"/>
  <c r="U13" i="7"/>
  <c r="N13" i="7"/>
  <c r="AO13" i="7" s="1"/>
  <c r="AQ13" i="7" s="1"/>
  <c r="BM12" i="7"/>
  <c r="BN12" i="7" s="1"/>
  <c r="BI12" i="7"/>
  <c r="BH12" i="7"/>
  <c r="BG12" i="7"/>
  <c r="BF12" i="7"/>
  <c r="BE12" i="7"/>
  <c r="BD12" i="7"/>
  <c r="BA12" i="7"/>
  <c r="AZ12" i="7"/>
  <c r="AY12" i="7"/>
  <c r="AU12" i="7" s="1"/>
  <c r="AX12" i="7"/>
  <c r="AW12" i="7"/>
  <c r="AV12" i="7"/>
  <c r="AE12" i="7"/>
  <c r="AD12" i="7"/>
  <c r="AC12" i="7"/>
  <c r="AB12" i="7"/>
  <c r="AA12" i="7"/>
  <c r="Z12" i="7"/>
  <c r="Y12" i="7"/>
  <c r="X12" i="7"/>
  <c r="W12" i="7"/>
  <c r="V12" i="7"/>
  <c r="U12" i="7"/>
  <c r="N12" i="7"/>
  <c r="AO12" i="7" s="1"/>
  <c r="BM11" i="7"/>
  <c r="BN11" i="7" s="1"/>
  <c r="BI11" i="7"/>
  <c r="BH11" i="7"/>
  <c r="BG11" i="7"/>
  <c r="BF11" i="7"/>
  <c r="BE11" i="7"/>
  <c r="BD11" i="7"/>
  <c r="BA11" i="7"/>
  <c r="AZ11" i="7"/>
  <c r="AY11" i="7"/>
  <c r="AX11" i="7"/>
  <c r="AW11" i="7"/>
  <c r="AV11" i="7"/>
  <c r="AU11" i="7" s="1"/>
  <c r="AE11" i="7"/>
  <c r="AD11" i="7"/>
  <c r="AC11" i="7"/>
  <c r="AB11" i="7"/>
  <c r="AA11" i="7"/>
  <c r="Z11" i="7"/>
  <c r="Y11" i="7"/>
  <c r="X11" i="7"/>
  <c r="W11" i="7"/>
  <c r="V11" i="7"/>
  <c r="U11" i="7"/>
  <c r="N11" i="7"/>
  <c r="AO11" i="7" s="1"/>
  <c r="BM10" i="7"/>
  <c r="BN10" i="7" s="1"/>
  <c r="BI10" i="7"/>
  <c r="BH10" i="7"/>
  <c r="BG10" i="7"/>
  <c r="BF10" i="7"/>
  <c r="BE10" i="7"/>
  <c r="BD10" i="7"/>
  <c r="BA10" i="7"/>
  <c r="AZ10" i="7"/>
  <c r="AY10" i="7"/>
  <c r="AX10" i="7"/>
  <c r="AW10" i="7"/>
  <c r="AV10" i="7"/>
  <c r="AE10" i="7"/>
  <c r="AD10" i="7"/>
  <c r="AC10" i="7"/>
  <c r="AB10" i="7"/>
  <c r="AA10" i="7"/>
  <c r="Z10" i="7"/>
  <c r="Y10" i="7"/>
  <c r="X10" i="7"/>
  <c r="W10" i="7"/>
  <c r="V10" i="7"/>
  <c r="U10" i="7"/>
  <c r="N10" i="7"/>
  <c r="AO10" i="7" s="1"/>
  <c r="BM9" i="7"/>
  <c r="BN9" i="7" s="1"/>
  <c r="BI9" i="7"/>
  <c r="BH9" i="7"/>
  <c r="BG9" i="7"/>
  <c r="BF9" i="7"/>
  <c r="BE9" i="7"/>
  <c r="BD9" i="7"/>
  <c r="BA9" i="7"/>
  <c r="AZ9" i="7"/>
  <c r="AY9" i="7"/>
  <c r="AX9" i="7"/>
  <c r="AW9" i="7"/>
  <c r="AV9" i="7"/>
  <c r="AE9" i="7"/>
  <c r="AD9" i="7"/>
  <c r="AC9" i="7"/>
  <c r="AB9" i="7"/>
  <c r="AA9" i="7"/>
  <c r="Z9" i="7"/>
  <c r="Y9" i="7"/>
  <c r="X9" i="7"/>
  <c r="W9" i="7"/>
  <c r="V9" i="7"/>
  <c r="U9" i="7"/>
  <c r="N9" i="7"/>
  <c r="AO9" i="7" s="1"/>
  <c r="BM8" i="7"/>
  <c r="BN8" i="7" s="1"/>
  <c r="BI8" i="7"/>
  <c r="BH8" i="7"/>
  <c r="BG8" i="7"/>
  <c r="BF8" i="7"/>
  <c r="BE8" i="7"/>
  <c r="BD8" i="7"/>
  <c r="BA8" i="7"/>
  <c r="AZ8" i="7"/>
  <c r="AY8" i="7"/>
  <c r="AX8" i="7"/>
  <c r="AW8" i="7"/>
  <c r="AV8" i="7"/>
  <c r="AE8" i="7"/>
  <c r="AD8" i="7"/>
  <c r="AC8" i="7"/>
  <c r="AB8" i="7"/>
  <c r="AA8" i="7"/>
  <c r="Z8" i="7"/>
  <c r="Y8" i="7"/>
  <c r="X8" i="7"/>
  <c r="W8" i="7"/>
  <c r="V8" i="7"/>
  <c r="U8" i="7"/>
  <c r="N8" i="7"/>
  <c r="AO8" i="7" s="1"/>
  <c r="BM7" i="7"/>
  <c r="BN7" i="7" s="1"/>
  <c r="BI7" i="7"/>
  <c r="BH7" i="7"/>
  <c r="BG7" i="7"/>
  <c r="BF7" i="7"/>
  <c r="BE7" i="7"/>
  <c r="BD7" i="7"/>
  <c r="BA7" i="7"/>
  <c r="AZ7" i="7"/>
  <c r="AY7" i="7"/>
  <c r="AX7" i="7"/>
  <c r="AW7" i="7"/>
  <c r="AV7" i="7"/>
  <c r="AE7" i="7"/>
  <c r="AD7" i="7"/>
  <c r="AC7" i="7"/>
  <c r="AB7" i="7"/>
  <c r="AA7" i="7"/>
  <c r="Z7" i="7"/>
  <c r="Y7" i="7"/>
  <c r="X7" i="7"/>
  <c r="W7" i="7"/>
  <c r="V7" i="7"/>
  <c r="U7" i="7"/>
  <c r="N7" i="7"/>
  <c r="BM6" i="7"/>
  <c r="BN6" i="7" s="1"/>
  <c r="BI6" i="7"/>
  <c r="BH6" i="7"/>
  <c r="BG6" i="7"/>
  <c r="BF6" i="7"/>
  <c r="BE6" i="7"/>
  <c r="BD6" i="7"/>
  <c r="BA6" i="7"/>
  <c r="AZ6" i="7"/>
  <c r="AY6" i="7"/>
  <c r="AX6" i="7"/>
  <c r="AW6" i="7"/>
  <c r="AV6" i="7"/>
  <c r="AE6" i="7"/>
  <c r="AD6" i="7"/>
  <c r="AC6" i="7"/>
  <c r="AB6" i="7"/>
  <c r="AA6" i="7"/>
  <c r="Z6" i="7"/>
  <c r="Y6" i="7"/>
  <c r="X6" i="7"/>
  <c r="W6" i="7"/>
  <c r="U6" i="7"/>
  <c r="R15" i="7"/>
  <c r="E21" i="7" s="1"/>
  <c r="N6" i="7"/>
  <c r="BC9" i="7" l="1"/>
  <c r="AQ9" i="7"/>
  <c r="AU9" i="7"/>
  <c r="AU13" i="7"/>
  <c r="AF11" i="7"/>
  <c r="AF12" i="7"/>
  <c r="BC10" i="7"/>
  <c r="AU8" i="7"/>
  <c r="BC11" i="7"/>
  <c r="BC12" i="7"/>
  <c r="AF13" i="7"/>
  <c r="BC13" i="7"/>
  <c r="AU7" i="7"/>
  <c r="AU10" i="7"/>
  <c r="AF6" i="7"/>
  <c r="AP6" i="7" s="1"/>
  <c r="AF9" i="7"/>
  <c r="AF7" i="7"/>
  <c r="AP7" i="7" s="1"/>
  <c r="BC7" i="7"/>
  <c r="AF8" i="7"/>
  <c r="AP8" i="7" s="1"/>
  <c r="AU6" i="7"/>
  <c r="AO6" i="7" s="1"/>
  <c r="BC6" i="7"/>
  <c r="AF10" i="7"/>
  <c r="AP10" i="7" s="1"/>
  <c r="BN14" i="7"/>
  <c r="B15" i="7" s="1"/>
  <c r="BC8" i="7"/>
  <c r="AO7" i="7"/>
  <c r="AP11" i="7"/>
  <c r="Y22" i="7"/>
  <c r="C22" i="7"/>
  <c r="AP9" i="7"/>
  <c r="AP12" i="7"/>
  <c r="AP13" i="7"/>
  <c r="AA21" i="7"/>
  <c r="Z21" i="7"/>
  <c r="V22" i="7"/>
  <c r="D21" i="7"/>
  <c r="B16" i="7"/>
  <c r="AR9" i="7" l="1"/>
  <c r="AS9" i="7"/>
  <c r="AS8" i="7"/>
  <c r="AR8" i="7"/>
  <c r="AQ8" i="7"/>
  <c r="AS6" i="7"/>
  <c r="AQ6" i="7"/>
  <c r="AR6" i="7"/>
  <c r="AR7" i="7"/>
  <c r="AQ7" i="7"/>
  <c r="AS7" i="7"/>
  <c r="K38" i="2"/>
  <c r="K37" i="2"/>
  <c r="K36" i="2"/>
  <c r="K35" i="2"/>
  <c r="K34" i="2"/>
  <c r="K33" i="2"/>
  <c r="K30" i="2"/>
  <c r="K29" i="2"/>
  <c r="K28" i="2"/>
  <c r="K27" i="2"/>
  <c r="K26" i="2"/>
  <c r="K25" i="2"/>
  <c r="K15" i="2"/>
  <c r="K14" i="2"/>
  <c r="K13" i="2"/>
  <c r="K12" i="2"/>
  <c r="K11" i="2"/>
  <c r="K10" i="2"/>
  <c r="K9" i="2"/>
  <c r="F9" i="2"/>
  <c r="F10" i="2" s="1"/>
  <c r="K8" i="2"/>
  <c r="K7" i="2"/>
  <c r="K6" i="2"/>
  <c r="K5" i="2"/>
  <c r="K32" i="2" l="1"/>
  <c r="K24" i="2"/>
  <c r="F26" i="2" s="1"/>
  <c r="F6" i="2"/>
  <c r="F41" i="2" s="1"/>
  <c r="AM13" i="7"/>
  <c r="AI13" i="7" s="1"/>
  <c r="AK13" i="7" s="1"/>
  <c r="O13" i="7" s="1"/>
  <c r="P13" i="7" s="1"/>
  <c r="R13" i="7" s="1"/>
  <c r="AM9" i="7"/>
  <c r="AI9" i="7" s="1"/>
  <c r="AK9" i="7" s="1"/>
  <c r="O9" i="7" s="1"/>
  <c r="P9" i="7" s="1"/>
  <c r="R9" i="7" s="1"/>
  <c r="AM8" i="7"/>
  <c r="AI8" i="7" s="1"/>
  <c r="AK8" i="7" s="1"/>
  <c r="O8" i="7" s="1"/>
  <c r="P8" i="7" s="1"/>
  <c r="R8" i="7" s="1"/>
  <c r="AM11" i="7"/>
  <c r="AI11" i="7" s="1"/>
  <c r="AK11" i="7" s="1"/>
  <c r="O11" i="7" s="1"/>
  <c r="P11" i="7" s="1"/>
  <c r="R11" i="7" s="1"/>
  <c r="AM12" i="7"/>
  <c r="AI12" i="7" s="1"/>
  <c r="AK12" i="7" s="1"/>
  <c r="O12" i="7" s="1"/>
  <c r="P12" i="7" s="1"/>
  <c r="R12" i="7" s="1"/>
  <c r="AM10" i="7"/>
  <c r="AI10" i="7" s="1"/>
  <c r="AK10" i="7" s="1"/>
  <c r="O10" i="7" s="1"/>
  <c r="P10" i="7" s="1"/>
  <c r="R10" i="7" s="1"/>
  <c r="AM7" i="7"/>
  <c r="AI7" i="7" s="1"/>
  <c r="AK7" i="7" s="1"/>
  <c r="AM6" i="7"/>
  <c r="AI6" i="7" s="1"/>
  <c r="AK6" i="7" s="1"/>
  <c r="O6" i="7" s="1"/>
  <c r="O7" i="7" l="1"/>
  <c r="P7" i="7" s="1"/>
  <c r="R7" i="7" s="1"/>
  <c r="P6" i="7"/>
  <c r="K43" i="2"/>
  <c r="K42" i="2"/>
  <c r="K41" i="2"/>
  <c r="O14" i="7" l="1"/>
  <c r="Z19" i="7" s="1"/>
  <c r="Z23" i="7" s="1"/>
  <c r="C29" i="2"/>
  <c r="F13" i="2" s="1"/>
  <c r="F14" i="2" s="1"/>
  <c r="C16" i="2" s="1"/>
  <c r="P14" i="7"/>
  <c r="C19" i="7" s="1"/>
  <c r="R6" i="7"/>
  <c r="R14" i="7" s="1"/>
  <c r="Y19" i="7" l="1"/>
  <c r="Y23" i="7" s="1"/>
  <c r="E19" i="7"/>
  <c r="E23" i="7" s="1"/>
  <c r="AA19" i="7"/>
  <c r="AA23" i="7" s="1"/>
  <c r="D19" i="7"/>
  <c r="D23" i="7" s="1"/>
  <c r="C23" i="7"/>
  <c r="F19" i="7" l="1"/>
  <c r="F24" i="7" s="1"/>
  <c r="D27" i="7" l="1"/>
  <c r="D26" i="7"/>
  <c r="D25" i="7"/>
</calcChain>
</file>

<file path=xl/comments1.xml><?xml version="1.0" encoding="utf-8"?>
<comments xmlns="http://schemas.openxmlformats.org/spreadsheetml/2006/main">
  <authors>
    <author>user</author>
  </authors>
  <commentList>
    <comment ref="AO4" authorId="0" shapeId="0">
      <text>
        <r>
          <rPr>
            <b/>
            <sz val="9"/>
            <color indexed="81"/>
            <rFont val="MS P ゴシック"/>
            <family val="3"/>
            <charset val="128"/>
          </rPr>
          <t>AU列、BC列の結果をここで年齢に応じて選択している</t>
        </r>
      </text>
    </comment>
    <comment ref="AP4" authorId="0" shapeId="0">
      <text>
        <r>
          <rPr>
            <b/>
            <sz val="9"/>
            <color indexed="81"/>
            <rFont val="MS P ゴシック"/>
            <family val="3"/>
            <charset val="128"/>
          </rPr>
          <t>給与所得は
年金重複の調整控除(2)する前の所得が対象</t>
        </r>
      </text>
    </comment>
    <comment ref="AU4" authorId="0" shapeId="0">
      <text>
        <r>
          <rPr>
            <b/>
            <sz val="9"/>
            <color indexed="81"/>
            <rFont val="MS P ゴシック"/>
            <family val="3"/>
            <charset val="128"/>
          </rPr>
          <t>年齢に関係なく
年金収入に対して所得計算している</t>
        </r>
        <r>
          <rPr>
            <sz val="9"/>
            <color indexed="81"/>
            <rFont val="MS P ゴシック"/>
            <family val="3"/>
            <charset val="128"/>
          </rPr>
          <t xml:space="preserve">
</t>
        </r>
      </text>
    </comment>
    <comment ref="BC4" authorId="0" shapeId="0">
      <text>
        <r>
          <rPr>
            <b/>
            <sz val="9"/>
            <color indexed="81"/>
            <rFont val="MS P ゴシック"/>
            <family val="3"/>
            <charset val="128"/>
          </rPr>
          <t>年齢に関係なく
年金収入に対して所得計算している</t>
        </r>
      </text>
    </comment>
    <comment ref="BN5" authorId="0" shapeId="0">
      <text>
        <r>
          <rPr>
            <b/>
            <sz val="9"/>
            <color indexed="81"/>
            <rFont val="MS P ゴシック"/>
            <family val="3"/>
            <charset val="128"/>
          </rPr>
          <t>入力表で
所得等の入力が1円以上あるのに
年齢区分が空欄の場合に×</t>
        </r>
      </text>
    </comment>
    <comment ref="BQ5" authorId="0" shapeId="0">
      <text>
        <r>
          <rPr>
            <b/>
            <sz val="9"/>
            <color indexed="81"/>
            <rFont val="MS P ゴシック"/>
            <family val="3"/>
            <charset val="128"/>
          </rPr>
          <t>入力表の
４ケ所へ参照</t>
        </r>
      </text>
    </comment>
    <comment ref="BN14" authorId="0" shapeId="0">
      <text>
        <r>
          <rPr>
            <b/>
            <sz val="9"/>
            <color indexed="81"/>
            <rFont val="MS P ゴシック"/>
            <family val="3"/>
            <charset val="128"/>
          </rPr>
          <t>×のセルをカウント
1以上の場合は
エラーメッセージを出すための数値</t>
        </r>
      </text>
    </comment>
    <comment ref="BO14" authorId="0" shapeId="0">
      <text>
        <r>
          <rPr>
            <b/>
            <sz val="9"/>
            <color indexed="81"/>
            <rFont val="MS P ゴシック"/>
            <family val="3"/>
            <charset val="128"/>
          </rPr>
          <t>入力表の年齢区分
39歳と64歳を選択しているセルをカウント
1以上の場合は
説明メッセージを出すための数値</t>
        </r>
      </text>
    </comment>
    <comment ref="P15" authorId="0" shapeId="0">
      <text>
        <r>
          <rPr>
            <sz val="9"/>
            <color indexed="81"/>
            <rFont val="MS P ゴシック"/>
            <family val="3"/>
            <charset val="128"/>
          </rPr>
          <t xml:space="preserve">入力表で
年齢区分を選択しているセルをカウント
</t>
        </r>
      </text>
    </comment>
    <comment ref="R15" authorId="0" shapeId="0">
      <text>
        <r>
          <rPr>
            <sz val="9"/>
            <color indexed="81"/>
            <rFont val="MS P ゴシック"/>
            <family val="3"/>
            <charset val="128"/>
          </rPr>
          <t xml:space="preserve">介護区分で
該当のセルをカウント
</t>
        </r>
      </text>
    </comment>
  </commentList>
</comments>
</file>

<file path=xl/sharedStrings.xml><?xml version="1.0" encoding="utf-8"?>
<sst xmlns="http://schemas.openxmlformats.org/spreadsheetml/2006/main" count="212" uniqueCount="166">
  <si>
    <t>入力マニュアルはこちら</t>
    <rPh sb="0" eb="2">
      <t>ニュウリョク</t>
    </rPh>
    <phoneticPr fontId="2"/>
  </si>
  <si>
    <t>賦課基準所得</t>
    <rPh sb="0" eb="2">
      <t>フカ</t>
    </rPh>
    <rPh sb="2" eb="4">
      <t>キジュン</t>
    </rPh>
    <rPh sb="4" eb="6">
      <t>ショトク</t>
    </rPh>
    <phoneticPr fontId="2"/>
  </si>
  <si>
    <t>給与所得（D列）</t>
    <rPh sb="0" eb="2">
      <t>キュウヨ</t>
    </rPh>
    <rPh sb="2" eb="4">
      <t>ショトク</t>
    </rPh>
    <rPh sb="6" eb="7">
      <t>レツ</t>
    </rPh>
    <phoneticPr fontId="2"/>
  </si>
  <si>
    <t>年金所得（E列）</t>
    <rPh sb="0" eb="2">
      <t>ネンキン</t>
    </rPh>
    <rPh sb="2" eb="4">
      <t>ショトク</t>
    </rPh>
    <rPh sb="6" eb="7">
      <t>レツ</t>
    </rPh>
    <phoneticPr fontId="2"/>
  </si>
  <si>
    <t>64歳以下</t>
    <phoneticPr fontId="2"/>
  </si>
  <si>
    <t>65歳以上</t>
    <phoneticPr fontId="2"/>
  </si>
  <si>
    <t>※使用前に注意事項を読んでください。</t>
    <rPh sb="1" eb="3">
      <t>シヨウ</t>
    </rPh>
    <rPh sb="3" eb="4">
      <t>マエ</t>
    </rPh>
    <rPh sb="5" eb="7">
      <t>チュウイ</t>
    </rPh>
    <rPh sb="7" eb="9">
      <t>ジコウ</t>
    </rPh>
    <rPh sb="10" eb="11">
      <t>ヨ</t>
    </rPh>
    <phoneticPr fontId="2"/>
  </si>
  <si>
    <t>調整前
給与所得</t>
    <rPh sb="0" eb="2">
      <t>チョウセイ</t>
    </rPh>
    <rPh sb="2" eb="3">
      <t>マエ</t>
    </rPh>
    <rPh sb="4" eb="6">
      <t>キュウヨ</t>
    </rPh>
    <rPh sb="6" eb="8">
      <t>ショトク</t>
    </rPh>
    <phoneticPr fontId="2"/>
  </si>
  <si>
    <t>調整控除（２）
年金重複</t>
    <rPh sb="0" eb="2">
      <t>チョウセイ</t>
    </rPh>
    <rPh sb="2" eb="4">
      <t>コウジョ</t>
    </rPh>
    <rPh sb="8" eb="10">
      <t>ネンキン</t>
    </rPh>
    <rPh sb="10" eb="12">
      <t>ジュウフク</t>
    </rPh>
    <phoneticPr fontId="2"/>
  </si>
  <si>
    <t>給与所得
結果</t>
    <rPh sb="0" eb="2">
      <t>キュウヨ</t>
    </rPh>
    <rPh sb="2" eb="4">
      <t>ショトク</t>
    </rPh>
    <rPh sb="5" eb="7">
      <t>ケッカ</t>
    </rPh>
    <phoneticPr fontId="2"/>
  </si>
  <si>
    <t>年金所得
結果</t>
    <rPh sb="0" eb="2">
      <t>ネンキン</t>
    </rPh>
    <rPh sb="2" eb="4">
      <t>ショトク</t>
    </rPh>
    <rPh sb="5" eb="7">
      <t>ケッカ</t>
    </rPh>
    <phoneticPr fontId="2"/>
  </si>
  <si>
    <t>年齢区分
判定後
年金所得</t>
    <rPh sb="0" eb="2">
      <t>ネンレイ</t>
    </rPh>
    <rPh sb="2" eb="4">
      <t>クブン</t>
    </rPh>
    <rPh sb="5" eb="7">
      <t>ハンテイ</t>
    </rPh>
    <rPh sb="7" eb="8">
      <t>ゴ</t>
    </rPh>
    <rPh sb="9" eb="11">
      <t>ネンキン</t>
    </rPh>
    <rPh sb="11" eb="13">
      <t>ショトク</t>
    </rPh>
    <phoneticPr fontId="2"/>
  </si>
  <si>
    <t>年金以外
合計所得</t>
    <rPh sb="0" eb="2">
      <t>ネンキン</t>
    </rPh>
    <rPh sb="2" eb="4">
      <t>イガイ</t>
    </rPh>
    <rPh sb="5" eb="7">
      <t>ゴウケイ</t>
    </rPh>
    <rPh sb="7" eb="9">
      <t>ショトク</t>
    </rPh>
    <phoneticPr fontId="2"/>
  </si>
  <si>
    <t>64歳以下
年金所得</t>
    <rPh sb="2" eb="3">
      <t>サイ</t>
    </rPh>
    <rPh sb="3" eb="5">
      <t>イカ</t>
    </rPh>
    <rPh sb="6" eb="8">
      <t>ネンキン</t>
    </rPh>
    <rPh sb="8" eb="10">
      <t>ショトク</t>
    </rPh>
    <phoneticPr fontId="2"/>
  </si>
  <si>
    <t>65歳以上
年金所得</t>
    <rPh sb="2" eb="3">
      <t>サイ</t>
    </rPh>
    <rPh sb="3" eb="5">
      <t>イジョウ</t>
    </rPh>
    <rPh sb="6" eb="8">
      <t>ネンキン</t>
    </rPh>
    <rPh sb="8" eb="10">
      <t>ショトク</t>
    </rPh>
    <phoneticPr fontId="2"/>
  </si>
  <si>
    <t>加入者</t>
    <rPh sb="0" eb="3">
      <t>カニュウシャ</t>
    </rPh>
    <phoneticPr fontId="2"/>
  </si>
  <si>
    <t>給与収入</t>
    <rPh sb="0" eb="2">
      <t>キュウヨ</t>
    </rPh>
    <rPh sb="2" eb="4">
      <t>シュウニュウ</t>
    </rPh>
    <phoneticPr fontId="2"/>
  </si>
  <si>
    <t>年金収入</t>
    <rPh sb="0" eb="2">
      <t>ネンキン</t>
    </rPh>
    <rPh sb="2" eb="4">
      <t>シュウニュウ</t>
    </rPh>
    <phoneticPr fontId="2"/>
  </si>
  <si>
    <t>その他の所得</t>
    <rPh sb="2" eb="3">
      <t>タ</t>
    </rPh>
    <rPh sb="4" eb="6">
      <t>ショトク</t>
    </rPh>
    <phoneticPr fontId="2"/>
  </si>
  <si>
    <t>年齢区分</t>
    <rPh sb="0" eb="2">
      <t>ネンレイ</t>
    </rPh>
    <rPh sb="2" eb="4">
      <t>クブン</t>
    </rPh>
    <phoneticPr fontId="2"/>
  </si>
  <si>
    <t>年金
年齢区分</t>
    <rPh sb="0" eb="2">
      <t>ネンキン</t>
    </rPh>
    <rPh sb="3" eb="5">
      <t>ネンレイ</t>
    </rPh>
    <rPh sb="5" eb="7">
      <t>クブン</t>
    </rPh>
    <phoneticPr fontId="2"/>
  </si>
  <si>
    <t>軽減用</t>
    <rPh sb="0" eb="2">
      <t>ケイゲン</t>
    </rPh>
    <rPh sb="2" eb="3">
      <t>ヨウ</t>
    </rPh>
    <phoneticPr fontId="2"/>
  </si>
  <si>
    <t>１人目</t>
    <rPh sb="1" eb="2">
      <t>ヒト</t>
    </rPh>
    <rPh sb="2" eb="3">
      <t>メ</t>
    </rPh>
    <phoneticPr fontId="2"/>
  </si>
  <si>
    <t>２人目</t>
    <rPh sb="1" eb="2">
      <t>ヒト</t>
    </rPh>
    <rPh sb="2" eb="3">
      <t>メ</t>
    </rPh>
    <phoneticPr fontId="2"/>
  </si>
  <si>
    <t>３人目</t>
    <rPh sb="1" eb="2">
      <t>ヒト</t>
    </rPh>
    <rPh sb="2" eb="3">
      <t>メ</t>
    </rPh>
    <phoneticPr fontId="2"/>
  </si>
  <si>
    <t>３９歳</t>
    <rPh sb="2" eb="3">
      <t>サイ</t>
    </rPh>
    <phoneticPr fontId="2"/>
  </si>
  <si>
    <t>４人目</t>
    <rPh sb="1" eb="2">
      <t>ヒト</t>
    </rPh>
    <rPh sb="2" eb="3">
      <t>メ</t>
    </rPh>
    <phoneticPr fontId="2"/>
  </si>
  <si>
    <t>５人目</t>
    <rPh sb="1" eb="2">
      <t>ヒト</t>
    </rPh>
    <rPh sb="2" eb="3">
      <t>メ</t>
    </rPh>
    <phoneticPr fontId="2"/>
  </si>
  <si>
    <t>６４歳</t>
    <rPh sb="2" eb="3">
      <t>サイ</t>
    </rPh>
    <phoneticPr fontId="2"/>
  </si>
  <si>
    <t>６人目</t>
    <rPh sb="1" eb="2">
      <t>ヒト</t>
    </rPh>
    <rPh sb="2" eb="3">
      <t>メ</t>
    </rPh>
    <phoneticPr fontId="2"/>
  </si>
  <si>
    <t>７人目</t>
    <rPh sb="1" eb="2">
      <t>ヒト</t>
    </rPh>
    <rPh sb="2" eb="3">
      <t>メ</t>
    </rPh>
    <phoneticPr fontId="2"/>
  </si>
  <si>
    <t>８人目</t>
    <rPh sb="1" eb="2">
      <t>ヒト</t>
    </rPh>
    <rPh sb="2" eb="3">
      <t>メ</t>
    </rPh>
    <phoneticPr fontId="2"/>
  </si>
  <si>
    <t>合計所得</t>
    <rPh sb="0" eb="2">
      <t>ゴウケイ</t>
    </rPh>
    <rPh sb="2" eb="4">
      <t>ショトク</t>
    </rPh>
    <phoneticPr fontId="2"/>
  </si>
  <si>
    <t>対象人数</t>
    <rPh sb="0" eb="2">
      <t>タイショウ</t>
    </rPh>
    <rPh sb="2" eb="4">
      <t>ニンズウ</t>
    </rPh>
    <phoneticPr fontId="2"/>
  </si>
  <si>
    <t>計算式</t>
    <rPh sb="0" eb="2">
      <t>ケイサン</t>
    </rPh>
    <rPh sb="2" eb="3">
      <t>シキ</t>
    </rPh>
    <phoneticPr fontId="2"/>
  </si>
  <si>
    <t>加算額</t>
    <rPh sb="0" eb="2">
      <t>カサン</t>
    </rPh>
    <rPh sb="2" eb="3">
      <t>ガク</t>
    </rPh>
    <phoneticPr fontId="2"/>
  </si>
  <si>
    <t>年間保険税額</t>
    <rPh sb="0" eb="2">
      <t>ネンカン</t>
    </rPh>
    <rPh sb="2" eb="4">
      <t>ホケン</t>
    </rPh>
    <rPh sb="4" eb="6">
      <t>ゼイガク</t>
    </rPh>
    <phoneticPr fontId="2"/>
  </si>
  <si>
    <t>給与所得</t>
    <rPh sb="0" eb="2">
      <t>キュウヨ</t>
    </rPh>
    <rPh sb="2" eb="4">
      <t>ショトク</t>
    </rPh>
    <phoneticPr fontId="2"/>
  </si>
  <si>
    <t>（限度額）</t>
    <rPh sb="1" eb="3">
      <t>ゲンド</t>
    </rPh>
    <rPh sb="3" eb="4">
      <t>ガク</t>
    </rPh>
    <phoneticPr fontId="2"/>
  </si>
  <si>
    <t>軽減判定人数</t>
    <rPh sb="0" eb="2">
      <t>ケイゲン</t>
    </rPh>
    <rPh sb="2" eb="4">
      <t>ハンテイ</t>
    </rPh>
    <rPh sb="4" eb="6">
      <t>ニンズウ</t>
    </rPh>
    <phoneticPr fontId="2"/>
  </si>
  <si>
    <t>医療分</t>
    <rPh sb="0" eb="2">
      <t>イリョウ</t>
    </rPh>
    <rPh sb="2" eb="3">
      <t>ブン</t>
    </rPh>
    <phoneticPr fontId="2"/>
  </si>
  <si>
    <t>支援金分</t>
    <rPh sb="0" eb="2">
      <t>シエン</t>
    </rPh>
    <rPh sb="2" eb="4">
      <t>キンブン</t>
    </rPh>
    <phoneticPr fontId="2"/>
  </si>
  <si>
    <t>介護分</t>
    <rPh sb="0" eb="2">
      <t>カイゴ</t>
    </rPh>
    <rPh sb="2" eb="3">
      <t>ブン</t>
    </rPh>
    <phoneticPr fontId="2"/>
  </si>
  <si>
    <t>年金所得</t>
    <rPh sb="0" eb="2">
      <t>ネンキン</t>
    </rPh>
    <rPh sb="2" eb="4">
      <t>ショトク</t>
    </rPh>
    <phoneticPr fontId="2"/>
  </si>
  <si>
    <t>所得割</t>
    <rPh sb="0" eb="2">
      <t>ショトク</t>
    </rPh>
    <rPh sb="2" eb="3">
      <t>ワリ</t>
    </rPh>
    <phoneticPr fontId="2"/>
  </si>
  <si>
    <t>旧国</t>
    <rPh sb="0" eb="1">
      <t>キュウ</t>
    </rPh>
    <rPh sb="1" eb="2">
      <t>コク</t>
    </rPh>
    <phoneticPr fontId="2"/>
  </si>
  <si>
    <t>所得割</t>
    <rPh sb="0" eb="3">
      <t>ショトクワリ</t>
    </rPh>
    <phoneticPr fontId="2"/>
  </si>
  <si>
    <t>資産割</t>
    <rPh sb="0" eb="2">
      <t>シサン</t>
    </rPh>
    <rPh sb="2" eb="3">
      <t>ワリ</t>
    </rPh>
    <phoneticPr fontId="2"/>
  </si>
  <si>
    <t>合計</t>
    <rPh sb="0" eb="2">
      <t>ゴウケイ</t>
    </rPh>
    <phoneticPr fontId="2"/>
  </si>
  <si>
    <t>均等割</t>
    <rPh sb="0" eb="3">
      <t>キントウワリ</t>
    </rPh>
    <phoneticPr fontId="2"/>
  </si>
  <si>
    <t>円</t>
    <rPh sb="0" eb="1">
      <t>エン</t>
    </rPh>
    <phoneticPr fontId="2"/>
  </si>
  <si>
    <t>平等割</t>
    <rPh sb="0" eb="2">
      <t>ビョウドウ</t>
    </rPh>
    <rPh sb="2" eb="3">
      <t>ワリ</t>
    </rPh>
    <phoneticPr fontId="2"/>
  </si>
  <si>
    <t>軽減判定</t>
    <rPh sb="0" eb="2">
      <t>ケイゲン</t>
    </rPh>
    <rPh sb="2" eb="4">
      <t>ハンテイ</t>
    </rPh>
    <phoneticPr fontId="2"/>
  </si>
  <si>
    <t>計</t>
    <rPh sb="0" eb="1">
      <t>ケイ</t>
    </rPh>
    <phoneticPr fontId="2"/>
  </si>
  <si>
    <t>限度額</t>
    <rPh sb="0" eb="2">
      <t>ゲンド</t>
    </rPh>
    <rPh sb="2" eb="3">
      <t>ガク</t>
    </rPh>
    <phoneticPr fontId="2"/>
  </si>
  <si>
    <t>基礎控除</t>
    <rPh sb="0" eb="4">
      <t>キソコウジョ</t>
    </rPh>
    <phoneticPr fontId="2"/>
  </si>
  <si>
    <t>２割軽減</t>
    <rPh sb="1" eb="2">
      <t>ワリ</t>
    </rPh>
    <rPh sb="2" eb="4">
      <t>ケイゲン</t>
    </rPh>
    <phoneticPr fontId="2"/>
  </si>
  <si>
    <t>１ヶ月あたりの税額（１／１２）</t>
    <rPh sb="2" eb="3">
      <t>ゲツ</t>
    </rPh>
    <rPh sb="7" eb="9">
      <t>ゼイガク</t>
    </rPh>
    <phoneticPr fontId="2"/>
  </si>
  <si>
    <t>５割軽減</t>
    <rPh sb="1" eb="2">
      <t>ワリ</t>
    </rPh>
    <rPh sb="2" eb="4">
      <t>ケイゲン</t>
    </rPh>
    <phoneticPr fontId="2"/>
  </si>
  <si>
    <t>１期あたりの税額（１／８）</t>
    <rPh sb="1" eb="2">
      <t>キ</t>
    </rPh>
    <rPh sb="6" eb="8">
      <t>ゼイガク</t>
    </rPh>
    <phoneticPr fontId="2"/>
  </si>
  <si>
    <t>７割軽減</t>
    <rPh sb="1" eb="2">
      <t>ワリ</t>
    </rPh>
    <rPh sb="2" eb="4">
      <t>ケイゲン</t>
    </rPh>
    <phoneticPr fontId="2"/>
  </si>
  <si>
    <t>・計算値は世帯の年間税額となります。個人分は計算できません。</t>
    <rPh sb="1" eb="4">
      <t>ケイサンチ</t>
    </rPh>
    <rPh sb="5" eb="7">
      <t>セタイ</t>
    </rPh>
    <rPh sb="8" eb="10">
      <t>ネンカン</t>
    </rPh>
    <rPh sb="10" eb="12">
      <t>ゼイガク</t>
    </rPh>
    <rPh sb="18" eb="20">
      <t>コジン</t>
    </rPh>
    <rPh sb="20" eb="21">
      <t>ブン</t>
    </rPh>
    <rPh sb="22" eb="24">
      <t>ケイサン</t>
    </rPh>
    <phoneticPr fontId="2"/>
  </si>
  <si>
    <t>※軽減制度についてはこちら</t>
    <rPh sb="1" eb="3">
      <t>ケイゲン</t>
    </rPh>
    <rPh sb="3" eb="5">
      <t>セイド</t>
    </rPh>
    <phoneticPr fontId="2"/>
  </si>
  <si>
    <t>軽減後   ※専従者等の考慮はなし</t>
    <rPh sb="0" eb="2">
      <t>ケイゲン</t>
    </rPh>
    <rPh sb="2" eb="3">
      <t>ゴ</t>
    </rPh>
    <rPh sb="7" eb="9">
      <t>センジュウ</t>
    </rPh>
    <rPh sb="9" eb="10">
      <t>シャ</t>
    </rPh>
    <rPh sb="10" eb="11">
      <t>トウ</t>
    </rPh>
    <rPh sb="12" eb="14">
      <t>コウリョ</t>
    </rPh>
    <phoneticPr fontId="2"/>
  </si>
  <si>
    <t>給与所得　計算</t>
    <rPh sb="0" eb="2">
      <t>キュウヨ</t>
    </rPh>
    <rPh sb="2" eb="4">
      <t>ショトク</t>
    </rPh>
    <rPh sb="5" eb="7">
      <t>ケイサン</t>
    </rPh>
    <phoneticPr fontId="2"/>
  </si>
  <si>
    <t>収　　　入</t>
    <rPh sb="0" eb="1">
      <t>オサム</t>
    </rPh>
    <rPh sb="4" eb="5">
      <t>イリ</t>
    </rPh>
    <phoneticPr fontId="2"/>
  </si>
  <si>
    <t>計算</t>
    <rPh sb="0" eb="2">
      <t>ケイサン</t>
    </rPh>
    <phoneticPr fontId="2"/>
  </si>
  <si>
    <t>～</t>
    <phoneticPr fontId="2"/>
  </si>
  <si>
    <t>給与所得（元）</t>
    <rPh sb="0" eb="2">
      <t>キュウヨ</t>
    </rPh>
    <rPh sb="2" eb="4">
      <t>ショトク</t>
    </rPh>
    <rPh sb="5" eb="6">
      <t>モト</t>
    </rPh>
    <phoneticPr fontId="2"/>
  </si>
  <si>
    <t>～</t>
    <phoneticPr fontId="2"/>
  </si>
  <si>
    <t>～</t>
    <phoneticPr fontId="2"/>
  </si>
  <si>
    <t>（１）調整控除</t>
    <rPh sb="3" eb="5">
      <t>チョウセイ</t>
    </rPh>
    <rPh sb="5" eb="7">
      <t>コウジョ</t>
    </rPh>
    <phoneticPr fontId="2"/>
  </si>
  <si>
    <t>計算値</t>
    <rPh sb="0" eb="2">
      <t>ケイサン</t>
    </rPh>
    <rPh sb="2" eb="3">
      <t>チ</t>
    </rPh>
    <phoneticPr fontId="2"/>
  </si>
  <si>
    <t>～</t>
    <phoneticPr fontId="2"/>
  </si>
  <si>
    <t>控除額結果</t>
    <rPh sb="0" eb="2">
      <t>コウジョ</t>
    </rPh>
    <rPh sb="2" eb="3">
      <t>ガク</t>
    </rPh>
    <rPh sb="3" eb="5">
      <t>ケッカ</t>
    </rPh>
    <phoneticPr fontId="2"/>
  </si>
  <si>
    <t>～</t>
    <phoneticPr fontId="2"/>
  </si>
  <si>
    <t>23歳未満の扶養</t>
    <rPh sb="2" eb="3">
      <t>サイ</t>
    </rPh>
    <rPh sb="3" eb="5">
      <t>ミマン</t>
    </rPh>
    <rPh sb="6" eb="8">
      <t>フヨウ</t>
    </rPh>
    <phoneticPr fontId="2"/>
  </si>
  <si>
    <t>特別障害</t>
    <rPh sb="0" eb="2">
      <t>トクベツ</t>
    </rPh>
    <rPh sb="2" eb="4">
      <t>ショウガイ</t>
    </rPh>
    <phoneticPr fontId="2"/>
  </si>
  <si>
    <t>（2）調整控除</t>
    <rPh sb="3" eb="5">
      <t>チョウセイ</t>
    </rPh>
    <rPh sb="5" eb="7">
      <t>コウジョ</t>
    </rPh>
    <phoneticPr fontId="2"/>
  </si>
  <si>
    <t>～</t>
    <phoneticPr fontId="2"/>
  </si>
  <si>
    <t>（調整控除後）</t>
    <rPh sb="1" eb="3">
      <t>チョウセイ</t>
    </rPh>
    <rPh sb="3" eb="5">
      <t>コウジョ</t>
    </rPh>
    <rPh sb="5" eb="6">
      <t>ゴ</t>
    </rPh>
    <phoneticPr fontId="2"/>
  </si>
  <si>
    <t>（１）調整控除　上限額</t>
    <rPh sb="3" eb="5">
      <t>チョウセイ</t>
    </rPh>
    <rPh sb="5" eb="7">
      <t>コウジョ</t>
    </rPh>
    <rPh sb="8" eb="10">
      <t>ジョウゲン</t>
    </rPh>
    <rPh sb="10" eb="11">
      <t>ガク</t>
    </rPh>
    <phoneticPr fontId="2"/>
  </si>
  <si>
    <t>（２）給与所得　上限額</t>
    <rPh sb="3" eb="5">
      <t>キュウヨ</t>
    </rPh>
    <rPh sb="5" eb="7">
      <t>ショトク</t>
    </rPh>
    <rPh sb="8" eb="10">
      <t>ジョウゲン</t>
    </rPh>
    <rPh sb="10" eb="11">
      <t>ガク</t>
    </rPh>
    <phoneticPr fontId="2"/>
  </si>
  <si>
    <t>年金所得　上限額</t>
    <rPh sb="0" eb="2">
      <t>ネンキン</t>
    </rPh>
    <rPh sb="2" eb="4">
      <t>ショトク</t>
    </rPh>
    <rPh sb="5" eb="7">
      <t>ジョウゲン</t>
    </rPh>
    <rPh sb="7" eb="8">
      <t>ガク</t>
    </rPh>
    <phoneticPr fontId="2"/>
  </si>
  <si>
    <t>年金所得　計算</t>
    <rPh sb="0" eb="2">
      <t>ネンキン</t>
    </rPh>
    <rPh sb="2" eb="4">
      <t>ショトク</t>
    </rPh>
    <rPh sb="5" eb="7">
      <t>ケイサン</t>
    </rPh>
    <phoneticPr fontId="2"/>
  </si>
  <si>
    <t>６４歳以下</t>
    <rPh sb="2" eb="3">
      <t>サイ</t>
    </rPh>
    <rPh sb="3" eb="5">
      <t>イカ</t>
    </rPh>
    <phoneticPr fontId="2"/>
  </si>
  <si>
    <r>
      <t>年齢(</t>
    </r>
    <r>
      <rPr>
        <b/>
        <sz val="9"/>
        <rFont val="ＭＳ Ｐゴシック"/>
        <family val="3"/>
        <charset val="128"/>
      </rPr>
      <t>1月1日時点）</t>
    </r>
    <rPh sb="0" eb="2">
      <t>ネンレイ</t>
    </rPh>
    <rPh sb="4" eb="5">
      <t>ツキ</t>
    </rPh>
    <rPh sb="6" eb="7">
      <t>ヒ</t>
    </rPh>
    <rPh sb="7" eb="9">
      <t>ジテン</t>
    </rPh>
    <phoneticPr fontId="2"/>
  </si>
  <si>
    <t>64歳以下</t>
  </si>
  <si>
    <t>年金所得（元）</t>
    <rPh sb="0" eb="2">
      <t>ネンキン</t>
    </rPh>
    <rPh sb="2" eb="4">
      <t>ショトク</t>
    </rPh>
    <rPh sb="5" eb="6">
      <t>モト</t>
    </rPh>
    <phoneticPr fontId="2"/>
  </si>
  <si>
    <t>年齢用リスト</t>
    <rPh sb="0" eb="2">
      <t>ネンレイ</t>
    </rPh>
    <rPh sb="2" eb="3">
      <t>ヨウ</t>
    </rPh>
    <phoneticPr fontId="2"/>
  </si>
  <si>
    <t>↓所得欄のエラーメッセージ</t>
    <rPh sb="1" eb="3">
      <t>ショトク</t>
    </rPh>
    <rPh sb="3" eb="4">
      <t>ラン</t>
    </rPh>
    <phoneticPr fontId="2"/>
  </si>
  <si>
    <t>６５歳以上</t>
    <rPh sb="2" eb="3">
      <t>サイ</t>
    </rPh>
    <rPh sb="3" eb="5">
      <t>イジョウ</t>
    </rPh>
    <phoneticPr fontId="2"/>
  </si>
  <si>
    <t xml:space="preserve"> 年齢を選択してくさだい。</t>
  </si>
  <si>
    <t>公的年金以外の所得合計</t>
    <rPh sb="0" eb="2">
      <t>コウテキ</t>
    </rPh>
    <rPh sb="2" eb="4">
      <t>ネンキン</t>
    </rPh>
    <rPh sb="4" eb="6">
      <t>イガイ</t>
    </rPh>
    <rPh sb="7" eb="9">
      <t>ショトク</t>
    </rPh>
    <rPh sb="9" eb="11">
      <t>ゴウケイ</t>
    </rPh>
    <rPh sb="10" eb="11">
      <t>ケイ</t>
    </rPh>
    <phoneticPr fontId="2"/>
  </si>
  <si>
    <t>給与所得は調整控除（２）は含まない</t>
    <rPh sb="0" eb="2">
      <t>キュウヨ</t>
    </rPh>
    <rPh sb="2" eb="4">
      <t>ショトク</t>
    </rPh>
    <rPh sb="5" eb="7">
      <t>チョウセイ</t>
    </rPh>
    <rPh sb="7" eb="9">
      <t>コウジョ</t>
    </rPh>
    <rPh sb="13" eb="14">
      <t>フク</t>
    </rPh>
    <phoneticPr fontId="2"/>
  </si>
  <si>
    <t>介護区分</t>
    <rPh sb="0" eb="2">
      <t>カイゴ</t>
    </rPh>
    <rPh sb="2" eb="4">
      <t>クブン</t>
    </rPh>
    <phoneticPr fontId="2"/>
  </si>
  <si>
    <t>所得合計</t>
    <rPh sb="0" eb="2">
      <t>ショトク</t>
    </rPh>
    <rPh sb="2" eb="4">
      <t>ゴウケイ</t>
    </rPh>
    <phoneticPr fontId="2"/>
  </si>
  <si>
    <t>賦課基準
所得割用</t>
    <rPh sb="0" eb="2">
      <t>フカ</t>
    </rPh>
    <rPh sb="2" eb="4">
      <t>キジュン</t>
    </rPh>
    <rPh sb="5" eb="7">
      <t>ショトク</t>
    </rPh>
    <rPh sb="7" eb="8">
      <t>ワ</t>
    </rPh>
    <rPh sb="8" eb="9">
      <t>ヨウ</t>
    </rPh>
    <phoneticPr fontId="2"/>
  </si>
  <si>
    <t>賦課基準
介護用</t>
    <rPh sb="0" eb="2">
      <t>フカ</t>
    </rPh>
    <rPh sb="2" eb="4">
      <t>キジュン</t>
    </rPh>
    <rPh sb="5" eb="7">
      <t>カイゴ</t>
    </rPh>
    <rPh sb="7" eb="8">
      <t>ヨウ</t>
    </rPh>
    <phoneticPr fontId="2"/>
  </si>
  <si>
    <t>３９歳
６４歳</t>
    <rPh sb="2" eb="3">
      <t>サイ</t>
    </rPh>
    <rPh sb="6" eb="7">
      <t>サイ</t>
    </rPh>
    <phoneticPr fontId="2"/>
  </si>
  <si>
    <t>１年間の税額（４月～）</t>
    <rPh sb="1" eb="3">
      <t>ネンカン</t>
    </rPh>
    <rPh sb="4" eb="6">
      <t>ゼイガク</t>
    </rPh>
    <rPh sb="8" eb="9">
      <t>ツキ</t>
    </rPh>
    <phoneticPr fontId="2"/>
  </si>
  <si>
    <t xml:space="preserve">      ※注意事項</t>
    <rPh sb="7" eb="9">
      <t>チュウイ</t>
    </rPh>
    <rPh sb="9" eb="11">
      <t>ジコウ</t>
    </rPh>
    <phoneticPr fontId="2"/>
  </si>
  <si>
    <r>
      <t>・</t>
    </r>
    <r>
      <rPr>
        <b/>
        <u/>
        <sz val="11"/>
        <rFont val="ＭＳ Ｐゴシック"/>
        <family val="3"/>
        <charset val="128"/>
      </rPr>
      <t>この試算は概算ですので、実際の税額と異なる場合があります。</t>
    </r>
    <rPh sb="3" eb="5">
      <t>シサン</t>
    </rPh>
    <rPh sb="6" eb="8">
      <t>ガイサン</t>
    </rPh>
    <rPh sb="13" eb="15">
      <t>ジッサイ</t>
    </rPh>
    <rPh sb="16" eb="18">
      <t>ゼイガク</t>
    </rPh>
    <rPh sb="19" eb="20">
      <t>コト</t>
    </rPh>
    <rPh sb="22" eb="24">
      <t>バアイ</t>
    </rPh>
    <phoneticPr fontId="2"/>
  </si>
  <si>
    <t>・次に該当する世帯はこの試算表では計算できませんので、お問い合わせください。</t>
    <rPh sb="1" eb="2">
      <t>ツギ</t>
    </rPh>
    <rPh sb="3" eb="5">
      <t>ガイトウ</t>
    </rPh>
    <rPh sb="7" eb="9">
      <t>セタイ</t>
    </rPh>
    <rPh sb="12" eb="14">
      <t>シサン</t>
    </rPh>
    <rPh sb="14" eb="15">
      <t>ヒョウ</t>
    </rPh>
    <rPh sb="17" eb="19">
      <t>ケイサン</t>
    </rPh>
    <rPh sb="28" eb="29">
      <t>ト</t>
    </rPh>
    <rPh sb="30" eb="31">
      <t>ア</t>
    </rPh>
    <phoneticPr fontId="2"/>
  </si>
  <si>
    <t>　　途中加入の場合は下記の式を参考にしてください。</t>
    <rPh sb="2" eb="4">
      <t>トチュウ</t>
    </rPh>
    <rPh sb="4" eb="6">
      <t>カニュウ</t>
    </rPh>
    <rPh sb="7" eb="9">
      <t>バアイ</t>
    </rPh>
    <rPh sb="10" eb="12">
      <t>カキ</t>
    </rPh>
    <rPh sb="13" eb="14">
      <t>シキ</t>
    </rPh>
    <rPh sb="15" eb="17">
      <t>サンコウ</t>
    </rPh>
    <phoneticPr fontId="2"/>
  </si>
  <si>
    <r>
      <rPr>
        <sz val="11"/>
        <rFont val="ＭＳ Ｐゴシック"/>
        <family val="3"/>
        <charset val="128"/>
      </rPr>
      <t>　　</t>
    </r>
    <r>
      <rPr>
        <u/>
        <sz val="11"/>
        <rFont val="ＭＳ Ｐゴシック"/>
        <family val="3"/>
        <charset val="128"/>
      </rPr>
      <t>年間保険税額　÷　１２　×　加入月数（加入した月含む）　＝　加入月数分の保険税額</t>
    </r>
    <rPh sb="2" eb="4">
      <t>ネンカン</t>
    </rPh>
    <rPh sb="4" eb="6">
      <t>ホケン</t>
    </rPh>
    <rPh sb="6" eb="8">
      <t>ゼイガク</t>
    </rPh>
    <rPh sb="16" eb="18">
      <t>カニュウ</t>
    </rPh>
    <rPh sb="18" eb="19">
      <t>ツキ</t>
    </rPh>
    <rPh sb="19" eb="20">
      <t>スウ</t>
    </rPh>
    <rPh sb="21" eb="23">
      <t>カニュウ</t>
    </rPh>
    <rPh sb="25" eb="26">
      <t>ツキ</t>
    </rPh>
    <rPh sb="26" eb="27">
      <t>フク</t>
    </rPh>
    <rPh sb="32" eb="34">
      <t>カニュウ</t>
    </rPh>
    <rPh sb="34" eb="35">
      <t>ツキ</t>
    </rPh>
    <rPh sb="35" eb="37">
      <t>スウフン</t>
    </rPh>
    <rPh sb="38" eb="40">
      <t>ホケン</t>
    </rPh>
    <rPh sb="40" eb="42">
      <t>ゼイガク</t>
    </rPh>
    <phoneticPr fontId="2"/>
  </si>
  <si>
    <t>４０～６３歳</t>
    <phoneticPr fontId="2"/>
  </si>
  <si>
    <t>ﾄﾞﾛｯﾌﾟﾀﾞｳﾝﾘｽﾄ</t>
    <phoneticPr fontId="2"/>
  </si>
  <si>
    <t>入力欄
数値</t>
    <rPh sb="0" eb="2">
      <t>ニュウリョク</t>
    </rPh>
    <rPh sb="2" eb="3">
      <t>ラン</t>
    </rPh>
    <rPh sb="4" eb="6">
      <t>スウチ</t>
    </rPh>
    <phoneticPr fontId="2"/>
  </si>
  <si>
    <t>年齢
エラー</t>
    <rPh sb="0" eb="2">
      <t>ネンレイ</t>
    </rPh>
    <phoneticPr fontId="2"/>
  </si>
  <si>
    <t>年齢を選択してください。</t>
    <rPh sb="0" eb="2">
      <t>ネンレイ</t>
    </rPh>
    <rPh sb="3" eb="5">
      <t>センタク</t>
    </rPh>
    <phoneticPr fontId="2"/>
  </si>
  <si>
    <t>介護分について、３９歳を選択の方→12ヶ月間で計算、６４歳を選択の方→０ヶ月で計算
実際の計算は月割となります。</t>
    <rPh sb="0" eb="2">
      <t>カイゴ</t>
    </rPh>
    <rPh sb="2" eb="3">
      <t>ブン</t>
    </rPh>
    <rPh sb="37" eb="38">
      <t>ツキ</t>
    </rPh>
    <rPh sb="39" eb="41">
      <t>ケイサン</t>
    </rPh>
    <phoneticPr fontId="2"/>
  </si>
  <si>
    <t>・給与所得計算で次の所得調整控除は反映されません。</t>
    <rPh sb="1" eb="3">
      <t>キュウヨ</t>
    </rPh>
    <rPh sb="3" eb="5">
      <t>ショトク</t>
    </rPh>
    <rPh sb="5" eb="7">
      <t>ケイサン</t>
    </rPh>
    <rPh sb="8" eb="9">
      <t>ツギ</t>
    </rPh>
    <rPh sb="10" eb="12">
      <t>ショトク</t>
    </rPh>
    <rPh sb="12" eb="14">
      <t>チョウセイ</t>
    </rPh>
    <rPh sb="14" eb="16">
      <t>コウジョ</t>
    </rPh>
    <rPh sb="17" eb="19">
      <t>ハンエイ</t>
    </rPh>
    <phoneticPr fontId="2"/>
  </si>
  <si>
    <t>　　給与収入が850万円を超え①または②に該当する場合</t>
    <rPh sb="2" eb="4">
      <t>キュウヨ</t>
    </rPh>
    <rPh sb="4" eb="6">
      <t>シュウニュウ</t>
    </rPh>
    <rPh sb="10" eb="11">
      <t>マン</t>
    </rPh>
    <rPh sb="11" eb="12">
      <t>エン</t>
    </rPh>
    <rPh sb="13" eb="14">
      <t>コ</t>
    </rPh>
    <rPh sb="21" eb="23">
      <t>ガイトウ</t>
    </rPh>
    <rPh sb="25" eb="27">
      <t>バアイ</t>
    </rPh>
    <phoneticPr fontId="2"/>
  </si>
  <si>
    <t>入力方法</t>
    <rPh sb="0" eb="2">
      <t>ニュウリョク</t>
    </rPh>
    <rPh sb="2" eb="4">
      <t>ホウホウ</t>
    </rPh>
    <phoneticPr fontId="2"/>
  </si>
  <si>
    <t>入力表へ戻る</t>
    <rPh sb="0" eb="2">
      <t>ニュウリョク</t>
    </rPh>
    <rPh sb="2" eb="3">
      <t>ヒョウ</t>
    </rPh>
    <rPh sb="4" eb="5">
      <t>モド</t>
    </rPh>
    <phoneticPr fontId="2"/>
  </si>
  <si>
    <t>１　収入がない方や乳幼児も含めて加入者全員分の年齢を選択してください。</t>
    <rPh sb="16" eb="19">
      <t>カニュウシャ</t>
    </rPh>
    <rPh sb="19" eb="21">
      <t>ゼンイン</t>
    </rPh>
    <rPh sb="21" eb="22">
      <t>ブン</t>
    </rPh>
    <rPh sb="23" eb="25">
      <t>ネンレイ</t>
    </rPh>
    <rPh sb="26" eb="28">
      <t>センタク</t>
    </rPh>
    <phoneticPr fontId="2"/>
  </si>
  <si>
    <t>　　　　　※遺族年金や障害年金は除きます。</t>
    <phoneticPr fontId="2"/>
  </si>
  <si>
    <t>　　　　　※都市計画税は除きます。</t>
    <rPh sb="6" eb="10">
      <t>トシケイカク</t>
    </rPh>
    <rPh sb="10" eb="11">
      <t>ゼイ</t>
    </rPh>
    <rPh sb="12" eb="13">
      <t>ノゾ</t>
    </rPh>
    <phoneticPr fontId="2"/>
  </si>
  <si>
    <t>４　１年間の税額及び１ヶ月あたりの税額等が試算されます。</t>
    <rPh sb="3" eb="5">
      <t>ネンカン</t>
    </rPh>
    <rPh sb="6" eb="8">
      <t>ゼイガク</t>
    </rPh>
    <rPh sb="8" eb="9">
      <t>オヨ</t>
    </rPh>
    <rPh sb="12" eb="13">
      <t>ゲツ</t>
    </rPh>
    <rPh sb="17" eb="19">
      <t>ゼイガク</t>
    </rPh>
    <rPh sb="19" eb="20">
      <t>トウ</t>
    </rPh>
    <rPh sb="21" eb="23">
      <t>シサン</t>
    </rPh>
    <phoneticPr fontId="2"/>
  </si>
  <si>
    <r>
      <t>　　　　　</t>
    </r>
    <r>
      <rPr>
        <b/>
        <u/>
        <sz val="12"/>
        <rFont val="ＭＳ Ｐゴシック"/>
        <family val="3"/>
        <charset val="128"/>
      </rPr>
      <t>※試算結果は概算額のため実際の税額と異なる場合があります。</t>
    </r>
    <rPh sb="6" eb="8">
      <t>シサン</t>
    </rPh>
    <rPh sb="8" eb="10">
      <t>ケッカ</t>
    </rPh>
    <rPh sb="11" eb="13">
      <t>ガイサン</t>
    </rPh>
    <rPh sb="13" eb="14">
      <t>ガク</t>
    </rPh>
    <rPh sb="17" eb="19">
      <t>ジッサイ</t>
    </rPh>
    <rPh sb="20" eb="22">
      <t>ゼイガク</t>
    </rPh>
    <rPh sb="23" eb="24">
      <t>コト</t>
    </rPh>
    <phoneticPr fontId="2"/>
  </si>
  <si>
    <t>合計所得1,000万以上</t>
    <rPh sb="0" eb="2">
      <t>ゴウケイ</t>
    </rPh>
    <rPh sb="2" eb="4">
      <t>ショトク</t>
    </rPh>
    <rPh sb="9" eb="10">
      <t>マン</t>
    </rPh>
    <rPh sb="10" eb="12">
      <t>イジョウ</t>
    </rPh>
    <phoneticPr fontId="2"/>
  </si>
  <si>
    <t>64歳以下</t>
    <phoneticPr fontId="2"/>
  </si>
  <si>
    <t>65歳以上</t>
    <phoneticPr fontId="2"/>
  </si>
  <si>
    <t>リスト等(B15セル、年間額セルなど)</t>
    <rPh sb="3" eb="4">
      <t>トウ</t>
    </rPh>
    <rPh sb="11" eb="13">
      <t>ネンカン</t>
    </rPh>
    <rPh sb="13" eb="14">
      <t>ガク</t>
    </rPh>
    <phoneticPr fontId="2"/>
  </si>
  <si>
    <t>エラーメッセージ用数値</t>
    <rPh sb="8" eb="9">
      <t>ヨウ</t>
    </rPh>
    <rPh sb="9" eb="11">
      <t>スウチ</t>
    </rPh>
    <phoneticPr fontId="2"/>
  </si>
  <si>
    <t>メッセージリスト</t>
    <phoneticPr fontId="2"/>
  </si>
  <si>
    <t>０～３８歳</t>
    <phoneticPr fontId="2"/>
  </si>
  <si>
    <t>39歳と64歳の違いの理由</t>
    <rPh sb="2" eb="3">
      <t>サイ</t>
    </rPh>
    <rPh sb="6" eb="7">
      <t>サイ</t>
    </rPh>
    <rPh sb="8" eb="9">
      <t>チガ</t>
    </rPh>
    <rPh sb="11" eb="13">
      <t>リユウ</t>
    </rPh>
    <phoneticPr fontId="2"/>
  </si>
  <si>
    <t xml:space="preserve">   39歳 ：1/2生で40歳→12ヶ月賦課、12/31生で40歳→4ヶ月賦課</t>
    <rPh sb="5" eb="6">
      <t>サイ</t>
    </rPh>
    <rPh sb="11" eb="12">
      <t>ウ</t>
    </rPh>
    <rPh sb="15" eb="16">
      <t>サイ</t>
    </rPh>
    <rPh sb="20" eb="21">
      <t>ツキ</t>
    </rPh>
    <rPh sb="21" eb="23">
      <t>フカ</t>
    </rPh>
    <rPh sb="29" eb="30">
      <t>ウ</t>
    </rPh>
    <rPh sb="33" eb="34">
      <t>サイ</t>
    </rPh>
    <rPh sb="37" eb="38">
      <t>ツキ</t>
    </rPh>
    <rPh sb="38" eb="40">
      <t>フカ</t>
    </rPh>
    <phoneticPr fontId="2"/>
  </si>
  <si>
    <t xml:space="preserve">   64歳：1/2生で65歳→賦課なし、12/31生で65歳→8ヶ月賦課</t>
    <rPh sb="5" eb="6">
      <t>サイ</t>
    </rPh>
    <rPh sb="10" eb="11">
      <t>ウ</t>
    </rPh>
    <rPh sb="14" eb="15">
      <t>サイ</t>
    </rPh>
    <rPh sb="16" eb="18">
      <t>フカ</t>
    </rPh>
    <rPh sb="26" eb="27">
      <t>ウ</t>
    </rPh>
    <rPh sb="30" eb="31">
      <t>サイ</t>
    </rPh>
    <rPh sb="34" eb="35">
      <t>ツキ</t>
    </rPh>
    <rPh sb="35" eb="37">
      <t>フカ</t>
    </rPh>
    <phoneticPr fontId="2"/>
  </si>
  <si>
    <t>６５～７４歳</t>
    <phoneticPr fontId="2"/>
  </si>
  <si>
    <t>調整（2）上限額額</t>
    <rPh sb="0" eb="2">
      <t>チョウセイ</t>
    </rPh>
    <rPh sb="5" eb="7">
      <t>ジョウゲン</t>
    </rPh>
    <rPh sb="7" eb="8">
      <t>ガク</t>
    </rPh>
    <rPh sb="8" eb="9">
      <t>ガク</t>
    </rPh>
    <phoneticPr fontId="2"/>
  </si>
  <si>
    <t>％</t>
    <phoneticPr fontId="2"/>
  </si>
  <si>
    <t>　　　　</t>
    <phoneticPr fontId="2"/>
  </si>
  <si>
    <t>１ヶ月及び１期あたりの税額は、端数処理などによって実際と異なる場合があります。</t>
    <phoneticPr fontId="2"/>
  </si>
  <si>
    <t>メンテナンス</t>
    <phoneticPr fontId="2"/>
  </si>
  <si>
    <t>・介護分は４０歳～６４歳の方が対象のため年齢によって試算額が異なります。</t>
    <rPh sb="1" eb="3">
      <t>カイゴ</t>
    </rPh>
    <rPh sb="3" eb="4">
      <t>ブン</t>
    </rPh>
    <rPh sb="15" eb="17">
      <t>タイショウ</t>
    </rPh>
    <rPh sb="20" eb="22">
      <t>ネンレイ</t>
    </rPh>
    <rPh sb="26" eb="28">
      <t>シサン</t>
    </rPh>
    <rPh sb="28" eb="29">
      <t>ガク</t>
    </rPh>
    <rPh sb="30" eb="31">
      <t>コト</t>
    </rPh>
    <phoneticPr fontId="2"/>
  </si>
  <si>
    <t>色部分の数値を必要に応じて変更してください。</t>
    <rPh sb="0" eb="1">
      <t>イロ</t>
    </rPh>
    <rPh sb="1" eb="3">
      <t>ブブン</t>
    </rPh>
    <rPh sb="4" eb="6">
      <t>スウチ</t>
    </rPh>
    <rPh sb="7" eb="9">
      <t>ヒツヨウ</t>
    </rPh>
    <rPh sb="10" eb="11">
      <t>オウ</t>
    </rPh>
    <rPh sb="13" eb="15">
      <t>ヘンコウ</t>
    </rPh>
    <phoneticPr fontId="2"/>
  </si>
  <si>
    <t>　　３９歳→１２ヶ月分で試算されますので月割で減額される場合があります。</t>
    <rPh sb="4" eb="5">
      <t>サイ</t>
    </rPh>
    <rPh sb="9" eb="10">
      <t>ツキ</t>
    </rPh>
    <rPh sb="10" eb="11">
      <t>ブン</t>
    </rPh>
    <rPh sb="12" eb="14">
      <t>シサン</t>
    </rPh>
    <rPh sb="20" eb="21">
      <t>ツキ</t>
    </rPh>
    <rPh sb="21" eb="22">
      <t>ワ</t>
    </rPh>
    <rPh sb="23" eb="25">
      <t>ゲンガク</t>
    </rPh>
    <rPh sb="28" eb="30">
      <t>バアイ</t>
    </rPh>
    <phoneticPr fontId="2"/>
  </si>
  <si>
    <t>関数等を変更するときは、参照元・参照先の確認を忘れずに</t>
    <rPh sb="0" eb="2">
      <t>カンスウ</t>
    </rPh>
    <rPh sb="2" eb="3">
      <t>トウ</t>
    </rPh>
    <rPh sb="4" eb="6">
      <t>ヘンコウ</t>
    </rPh>
    <rPh sb="12" eb="14">
      <t>サンショウ</t>
    </rPh>
    <rPh sb="14" eb="15">
      <t>モト</t>
    </rPh>
    <rPh sb="16" eb="18">
      <t>サンショウ</t>
    </rPh>
    <rPh sb="18" eb="19">
      <t>サキ</t>
    </rPh>
    <rPh sb="20" eb="22">
      <t>カクニン</t>
    </rPh>
    <rPh sb="23" eb="24">
      <t>ワス</t>
    </rPh>
    <phoneticPr fontId="2"/>
  </si>
  <si>
    <t>　　６４歳→試算から除いていますので月割で増額される場合があります。</t>
    <rPh sb="4" eb="5">
      <t>サイ</t>
    </rPh>
    <rPh sb="6" eb="8">
      <t>シサン</t>
    </rPh>
    <rPh sb="10" eb="11">
      <t>ノゾ</t>
    </rPh>
    <rPh sb="18" eb="20">
      <t>ツキワ</t>
    </rPh>
    <rPh sb="21" eb="23">
      <t>ゾウガク</t>
    </rPh>
    <rPh sb="26" eb="28">
      <t>バアイ</t>
    </rPh>
    <phoneticPr fontId="2"/>
  </si>
  <si>
    <t>関数のセルを異動するときにコピー・切り取りを適切に</t>
    <rPh sb="0" eb="2">
      <t>カンスウ</t>
    </rPh>
    <rPh sb="6" eb="8">
      <t>イドウ</t>
    </rPh>
    <rPh sb="17" eb="18">
      <t>キ</t>
    </rPh>
    <rPh sb="19" eb="20">
      <t>ト</t>
    </rPh>
    <rPh sb="22" eb="24">
      <t>テキセツ</t>
    </rPh>
    <phoneticPr fontId="2"/>
  </si>
  <si>
    <t>入力表の加入者人数は【セル書式設定→表形式→ユーザ定義】で設定</t>
    <rPh sb="0" eb="2">
      <t>ニュウリョク</t>
    </rPh>
    <rPh sb="2" eb="3">
      <t>ヒョウ</t>
    </rPh>
    <rPh sb="4" eb="7">
      <t>カニュウシャ</t>
    </rPh>
    <rPh sb="7" eb="9">
      <t>ニンズウ</t>
    </rPh>
    <rPh sb="13" eb="15">
      <t>ショシキ</t>
    </rPh>
    <rPh sb="15" eb="17">
      <t>セッテイ</t>
    </rPh>
    <rPh sb="18" eb="21">
      <t>ヒョウケイシキ</t>
    </rPh>
    <rPh sb="25" eb="27">
      <t>テイギ</t>
    </rPh>
    <rPh sb="29" eb="31">
      <t>セッテイ</t>
    </rPh>
    <phoneticPr fontId="2"/>
  </si>
  <si>
    <t>HPに掲載時はリンク先や保護設定に注意、掲載後にHPでも確認</t>
    <rPh sb="3" eb="5">
      <t>ケイサイ</t>
    </rPh>
    <rPh sb="5" eb="6">
      <t>ジ</t>
    </rPh>
    <rPh sb="10" eb="11">
      <t>サキ</t>
    </rPh>
    <rPh sb="12" eb="14">
      <t>ホゴ</t>
    </rPh>
    <rPh sb="14" eb="16">
      <t>セッテイ</t>
    </rPh>
    <rPh sb="17" eb="19">
      <t>チュウイ</t>
    </rPh>
    <rPh sb="20" eb="23">
      <t>ケイサイゴ</t>
    </rPh>
    <rPh sb="28" eb="30">
      <t>カクニン</t>
    </rPh>
    <phoneticPr fontId="2"/>
  </si>
  <si>
    <t>　　①23歳未満の扶養親族がいる。　　②本人または扶養親族が特別障害者である。</t>
    <phoneticPr fontId="2"/>
  </si>
  <si>
    <t>　　会社の倒産や解雇などで失業された方（軽減制度が受けられる場合があります）</t>
    <rPh sb="2" eb="4">
      <t>カイシャ</t>
    </rPh>
    <rPh sb="5" eb="7">
      <t>トウサン</t>
    </rPh>
    <rPh sb="8" eb="10">
      <t>カイコ</t>
    </rPh>
    <rPh sb="13" eb="15">
      <t>シツギョウ</t>
    </rPh>
    <rPh sb="18" eb="19">
      <t>カタ</t>
    </rPh>
    <rPh sb="20" eb="22">
      <t>ケイゲン</t>
    </rPh>
    <rPh sb="22" eb="24">
      <t>セイド</t>
    </rPh>
    <rPh sb="25" eb="26">
      <t>ウ</t>
    </rPh>
    <rPh sb="30" eb="32">
      <t>バアイ</t>
    </rPh>
    <phoneticPr fontId="2"/>
  </si>
  <si>
    <t>先頭に戻る</t>
    <rPh sb="0" eb="2">
      <t>セントウ</t>
    </rPh>
    <rPh sb="3" eb="4">
      <t>モド</t>
    </rPh>
    <phoneticPr fontId="2"/>
  </si>
  <si>
    <t>支援金等分</t>
    <rPh sb="0" eb="3">
      <t>シエンキン</t>
    </rPh>
    <rPh sb="3" eb="5">
      <t>トウブン</t>
    </rPh>
    <phoneticPr fontId="2"/>
  </si>
  <si>
    <t>実際の納付は１年度分を７月～２月の８期払いです。</t>
    <rPh sb="0" eb="2">
      <t>ジッサイ</t>
    </rPh>
    <rPh sb="3" eb="5">
      <t>ノウフ</t>
    </rPh>
    <rPh sb="7" eb="9">
      <t>ネンド</t>
    </rPh>
    <rPh sb="9" eb="10">
      <t>ブン</t>
    </rPh>
    <rPh sb="12" eb="13">
      <t>ガツ</t>
    </rPh>
    <rPh sb="15" eb="16">
      <t>ガツ</t>
    </rPh>
    <rPh sb="18" eb="19">
      <t>キ</t>
    </rPh>
    <rPh sb="19" eb="20">
      <t>バラ</t>
    </rPh>
    <phoneticPr fontId="2"/>
  </si>
  <si>
    <t>①　給与収入</t>
    <rPh sb="2" eb="4">
      <t>キュウヨ</t>
    </rPh>
    <rPh sb="4" eb="6">
      <t>シュウニュウ</t>
    </rPh>
    <phoneticPr fontId="2"/>
  </si>
  <si>
    <t>②　年金収入</t>
    <rPh sb="2" eb="4">
      <t>ネンキン</t>
    </rPh>
    <rPh sb="4" eb="6">
      <t>シュウニュウ</t>
    </rPh>
    <phoneticPr fontId="2"/>
  </si>
  <si>
    <t>③その他の所得</t>
    <rPh sb="3" eb="4">
      <t>タ</t>
    </rPh>
    <rPh sb="5" eb="7">
      <t>ショトク</t>
    </rPh>
    <phoneticPr fontId="2"/>
  </si>
  <si>
    <t>④固定資産税額</t>
    <rPh sb="1" eb="3">
      <t>コテイ</t>
    </rPh>
    <rPh sb="3" eb="5">
      <t>シサン</t>
    </rPh>
    <rPh sb="5" eb="7">
      <t>ゼイガク</t>
    </rPh>
    <phoneticPr fontId="2"/>
  </si>
  <si>
    <t>　　　・給与収入があった方は①へ入力してください。（給与支払額や収入額を入力）</t>
    <rPh sb="4" eb="6">
      <t>キュウヨ</t>
    </rPh>
    <rPh sb="6" eb="8">
      <t>シュウニュウ</t>
    </rPh>
    <rPh sb="12" eb="13">
      <t>カタ</t>
    </rPh>
    <rPh sb="16" eb="18">
      <t>ニュウリョク</t>
    </rPh>
    <rPh sb="26" eb="28">
      <t>キュウヨ</t>
    </rPh>
    <rPh sb="28" eb="30">
      <t>シハラ</t>
    </rPh>
    <rPh sb="30" eb="31">
      <t>ガク</t>
    </rPh>
    <rPh sb="32" eb="34">
      <t>シュウニュウ</t>
    </rPh>
    <rPh sb="34" eb="35">
      <t>ガク</t>
    </rPh>
    <rPh sb="36" eb="38">
      <t>ニュウリョク</t>
    </rPh>
    <phoneticPr fontId="2"/>
  </si>
  <si>
    <t>　　　・公的年金等収入があった方は②へ入力してください。（公的年金等支払額や収入額を入力）</t>
    <rPh sb="4" eb="6">
      <t>コウテキ</t>
    </rPh>
    <rPh sb="6" eb="8">
      <t>ネンキン</t>
    </rPh>
    <rPh sb="8" eb="9">
      <t>トウ</t>
    </rPh>
    <rPh sb="9" eb="11">
      <t>シュウニュウ</t>
    </rPh>
    <rPh sb="15" eb="16">
      <t>カタ</t>
    </rPh>
    <rPh sb="19" eb="21">
      <t>ニュウリョク</t>
    </rPh>
    <rPh sb="29" eb="31">
      <t>コウテキ</t>
    </rPh>
    <rPh sb="31" eb="33">
      <t>ネンキン</t>
    </rPh>
    <rPh sb="33" eb="34">
      <t>トウ</t>
    </rPh>
    <rPh sb="34" eb="36">
      <t>シハラ</t>
    </rPh>
    <rPh sb="36" eb="37">
      <t>ガク</t>
    </rPh>
    <rPh sb="38" eb="40">
      <t>シュウニュウ</t>
    </rPh>
    <rPh sb="40" eb="41">
      <t>ガク</t>
    </rPh>
    <rPh sb="42" eb="44">
      <t>ニュウリョク</t>
    </rPh>
    <phoneticPr fontId="2"/>
  </si>
  <si>
    <t>　　  ・①、②以外の所得額は③へ入力してください。</t>
    <rPh sb="8" eb="10">
      <t>イガイ</t>
    </rPh>
    <rPh sb="11" eb="13">
      <t>ショトク</t>
    </rPh>
    <rPh sb="13" eb="14">
      <t>ガク</t>
    </rPh>
    <rPh sb="17" eb="19">
      <t>ニュウリョク</t>
    </rPh>
    <phoneticPr fontId="2"/>
  </si>
  <si>
    <t xml:space="preserve">３　狭山市の土地建物にかかる固定資産税がある方は④へ入力してください。
</t>
    <rPh sb="2" eb="5">
      <t>サヤマシ</t>
    </rPh>
    <rPh sb="6" eb="8">
      <t>トチ</t>
    </rPh>
    <rPh sb="8" eb="10">
      <t>タテモノ</t>
    </rPh>
    <rPh sb="14" eb="16">
      <t>コテイ</t>
    </rPh>
    <rPh sb="16" eb="19">
      <t>シサンゼイ</t>
    </rPh>
    <rPh sb="22" eb="23">
      <t>カタ</t>
    </rPh>
    <rPh sb="26" eb="28">
      <t>ニュウリョク</t>
    </rPh>
    <phoneticPr fontId="2"/>
  </si>
  <si>
    <t>※2400万円超は限度額</t>
    <rPh sb="5" eb="6">
      <t>マン</t>
    </rPh>
    <rPh sb="6" eb="7">
      <t>エン</t>
    </rPh>
    <rPh sb="7" eb="8">
      <t>コ</t>
    </rPh>
    <rPh sb="9" eb="11">
      <t>ゲンド</t>
    </rPh>
    <rPh sb="11" eb="12">
      <t>ガク</t>
    </rPh>
    <phoneticPr fontId="2"/>
  </si>
  <si>
    <t>・試算結果以外で世帯の前年所得合計額及び未就学児の加入者数に応じて国保税の軽減制度があります。</t>
    <rPh sb="1" eb="3">
      <t>シサン</t>
    </rPh>
    <rPh sb="3" eb="5">
      <t>ケッカ</t>
    </rPh>
    <rPh sb="5" eb="7">
      <t>イガイ</t>
    </rPh>
    <rPh sb="8" eb="10">
      <t>セタイ</t>
    </rPh>
    <rPh sb="11" eb="13">
      <t>ゼンネン</t>
    </rPh>
    <rPh sb="13" eb="15">
      <t>ショトク</t>
    </rPh>
    <rPh sb="15" eb="17">
      <t>ゴウケイ</t>
    </rPh>
    <rPh sb="17" eb="18">
      <t>ガク</t>
    </rPh>
    <rPh sb="18" eb="19">
      <t>オヨ</t>
    </rPh>
    <rPh sb="20" eb="24">
      <t>ミシュウガクジ</t>
    </rPh>
    <rPh sb="25" eb="28">
      <t>カニュウシャ</t>
    </rPh>
    <rPh sb="28" eb="29">
      <t>スウ</t>
    </rPh>
    <rPh sb="30" eb="31">
      <t>オウ</t>
    </rPh>
    <rPh sb="33" eb="35">
      <t>コクホ</t>
    </rPh>
    <rPh sb="35" eb="36">
      <t>ゼイ</t>
    </rPh>
    <rPh sb="37" eb="39">
      <t>ケイゲン</t>
    </rPh>
    <rPh sb="39" eb="41">
      <t>セイド</t>
    </rPh>
    <phoneticPr fontId="2"/>
  </si>
  <si>
    <t>　　譲渡所得などの申告分離課税所得がある場合</t>
    <rPh sb="2" eb="4">
      <t>ジョウト</t>
    </rPh>
    <rPh sb="4" eb="6">
      <t>ショトク</t>
    </rPh>
    <rPh sb="9" eb="11">
      <t>シンコク</t>
    </rPh>
    <rPh sb="11" eb="13">
      <t>ブンリ</t>
    </rPh>
    <rPh sb="13" eb="15">
      <t>カゼイ</t>
    </rPh>
    <rPh sb="15" eb="17">
      <t>ショトク</t>
    </rPh>
    <rPh sb="20" eb="22">
      <t>バアイ</t>
    </rPh>
    <phoneticPr fontId="2"/>
  </si>
  <si>
    <t>　　　　　※譲渡所得などの申告分離課税所得がある場合はお問い合わせください。</t>
    <rPh sb="13" eb="15">
      <t>シンコク</t>
    </rPh>
    <rPh sb="28" eb="29">
      <t>ト</t>
    </rPh>
    <rPh sb="30" eb="31">
      <t>ア</t>
    </rPh>
    <phoneticPr fontId="2"/>
  </si>
  <si>
    <t>令和7年度狭山市
国民健康保険税試算表</t>
    <rPh sb="0" eb="2">
      <t>レイワ</t>
    </rPh>
    <rPh sb="3" eb="5">
      <t>ネンド</t>
    </rPh>
    <rPh sb="5" eb="8">
      <t>サヤマシ</t>
    </rPh>
    <rPh sb="9" eb="11">
      <t>コクミン</t>
    </rPh>
    <rPh sb="11" eb="13">
      <t>ケンコウ</t>
    </rPh>
    <rPh sb="13" eb="15">
      <t>ホケン</t>
    </rPh>
    <rPh sb="15" eb="16">
      <t>ゼイ</t>
    </rPh>
    <rPh sb="16" eb="18">
      <t>シサン</t>
    </rPh>
    <rPh sb="18" eb="19">
      <t>ヒョウ</t>
    </rPh>
    <phoneticPr fontId="2"/>
  </si>
  <si>
    <t>年　齢
（Ｒ7年１月１日時点）</t>
    <rPh sb="0" eb="1">
      <t>トシ</t>
    </rPh>
    <rPh sb="2" eb="3">
      <t>ヨワイ</t>
    </rPh>
    <rPh sb="7" eb="8">
      <t>ネン</t>
    </rPh>
    <rPh sb="9" eb="10">
      <t>ガツ</t>
    </rPh>
    <rPh sb="11" eb="12">
      <t>ニチ</t>
    </rPh>
    <rPh sb="12" eb="14">
      <t>ジテン</t>
    </rPh>
    <phoneticPr fontId="2"/>
  </si>
  <si>
    <t>２　前年中（令和６年１月～１２月）の収入または所得で入力してください。</t>
    <rPh sb="2" eb="4">
      <t>ゼンネン</t>
    </rPh>
    <rPh sb="4" eb="5">
      <t>ナカ</t>
    </rPh>
    <rPh sb="6" eb="8">
      <t>レイワ</t>
    </rPh>
    <rPh sb="9" eb="10">
      <t>ネン</t>
    </rPh>
    <rPh sb="11" eb="12">
      <t>ツキ</t>
    </rPh>
    <rPh sb="15" eb="16">
      <t>ツキ</t>
    </rPh>
    <rPh sb="18" eb="20">
      <t>シュウニュウ</t>
    </rPh>
    <rPh sb="23" eb="25">
      <t>ショトク</t>
    </rPh>
    <rPh sb="26" eb="28">
      <t>ニュウリョク</t>
    </rPh>
    <phoneticPr fontId="2"/>
  </si>
  <si>
    <t>7年度</t>
    <rPh sb="1" eb="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</si>
</sst>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Red]\-#,##0\ "/>
    <numFmt numFmtId="177" formatCode="#,##0_ "/>
    <numFmt numFmtId="178" formatCode="#,##0;[Red]#,##0"/>
    <numFmt numFmtId="179" formatCode="0&quot;人&quot;"/>
    <numFmt numFmtId="180" formatCode="#,##0.0;[Red]\-#,##0.0"/>
    <numFmt numFmtId="181" formatCode="#,##0.00_ "/>
    <numFmt numFmtId="182" formatCode="\(#,###&quot;円&quot;\)"/>
    <numFmt numFmtId="183" formatCode="#,##0_);[Red]\(#,##0\)"/>
    <numFmt numFmtId="184" formatCode="&quot;加入者数は&quot;0&quot;人で計算しています。&quot;"/>
  </numFmts>
  <fonts count="39">
    <font>
      <sz val="11"/>
      <name val="ＭＳ Ｐゴシック"/>
      <family val="3"/>
      <charset val="128"/>
    </font>
    <font>
      <sz val="11"/>
      <name val="ＭＳ Ｐゴシック"/>
      <family val="3"/>
      <charset val="128"/>
    </font>
    <font>
      <sz val="6"/>
      <name val="ＭＳ Ｐゴシック"/>
      <family val="3"/>
      <charset val="128"/>
    </font>
    <font>
      <sz val="16"/>
      <name val="HGS創英角ｺﾞｼｯｸUB"/>
      <family val="3"/>
      <charset val="128"/>
    </font>
    <font>
      <sz val="11"/>
      <color indexed="8"/>
      <name val="ＭＳ Ｐゴシック"/>
      <family val="3"/>
      <charset val="128"/>
    </font>
    <font>
      <u/>
      <sz val="11"/>
      <color indexed="12"/>
      <name val="ＭＳ Ｐゴシック"/>
      <family val="3"/>
      <charset val="128"/>
    </font>
    <font>
      <sz val="14"/>
      <color indexed="8"/>
      <name val="HGS創英角ﾎﾟｯﾌﾟ体"/>
      <family val="3"/>
      <charset val="128"/>
    </font>
    <font>
      <sz val="11"/>
      <color rgb="FFFF0000"/>
      <name val="ＭＳ Ｐゴシック"/>
      <family val="3"/>
      <charset val="128"/>
    </font>
    <font>
      <b/>
      <sz val="14"/>
      <name val="HGS創英角ﾎﾟｯﾌﾟ体"/>
      <family val="3"/>
      <charset val="128"/>
    </font>
    <font>
      <b/>
      <sz val="14"/>
      <name val="ＭＳ Ｐゴシック"/>
      <family val="3"/>
      <charset val="128"/>
    </font>
    <font>
      <sz val="14"/>
      <color indexed="10"/>
      <name val="HGS創英角ｺﾞｼｯｸUB"/>
      <family val="3"/>
      <charset val="128"/>
    </font>
    <font>
      <sz val="10"/>
      <name val="ＭＳ Ｐゴシック"/>
      <family val="3"/>
      <charset val="128"/>
    </font>
    <font>
      <sz val="10"/>
      <color indexed="8"/>
      <name val="ＭＳ Ｐゴシック"/>
      <family val="3"/>
      <charset val="128"/>
    </font>
    <font>
      <sz val="9"/>
      <color indexed="8"/>
      <name val="ＭＳ Ｐゴシック"/>
      <family val="3"/>
      <charset val="128"/>
    </font>
    <font>
      <sz val="11"/>
      <name val="HGS創英角ﾎﾟｯﾌﾟ体"/>
      <family val="3"/>
      <charset val="128"/>
    </font>
    <font>
      <sz val="12"/>
      <name val="ＭＳ Ｐゴシック"/>
      <family val="3"/>
      <charset val="128"/>
    </font>
    <font>
      <b/>
      <u/>
      <sz val="11"/>
      <color indexed="8"/>
      <name val="ＭＳ Ｐゴシック"/>
      <family val="3"/>
      <charset val="128"/>
    </font>
    <font>
      <b/>
      <sz val="14"/>
      <color theme="0"/>
      <name val="ＭＳ Ｐゴシック"/>
      <family val="3"/>
      <charset val="128"/>
    </font>
    <font>
      <b/>
      <sz val="14"/>
      <name val="HGS創英角ｺﾞｼｯｸUB"/>
      <family val="3"/>
      <charset val="128"/>
    </font>
    <font>
      <b/>
      <sz val="12"/>
      <color rgb="FFFF0000"/>
      <name val="ＭＳ Ｐゴシック"/>
      <family val="3"/>
      <charset val="128"/>
    </font>
    <font>
      <b/>
      <sz val="11"/>
      <color rgb="FFFF0000"/>
      <name val="ＭＳ Ｐゴシック"/>
      <family val="3"/>
      <charset val="128"/>
    </font>
    <font>
      <sz val="11"/>
      <name val="HGS創英角ｺﾞｼｯｸUB"/>
      <family val="3"/>
      <charset val="128"/>
    </font>
    <font>
      <sz val="11"/>
      <color theme="1"/>
      <name val="HGS創英角ｺﾞｼｯｸUB"/>
      <family val="3"/>
      <charset val="128"/>
    </font>
    <font>
      <sz val="11"/>
      <color theme="4" tint="-0.499984740745262"/>
      <name val="ＭＳ Ｐゴシック"/>
      <family val="3"/>
      <charset val="128"/>
    </font>
    <font>
      <b/>
      <sz val="11"/>
      <name val="ＭＳ Ｐゴシック"/>
      <family val="3"/>
      <charset val="128"/>
    </font>
    <font>
      <b/>
      <sz val="12"/>
      <name val="HGS創英角ﾎﾟｯﾌﾟ体"/>
      <family val="3"/>
      <charset val="128"/>
    </font>
    <font>
      <b/>
      <sz val="9"/>
      <name val="ＭＳ Ｐゴシック"/>
      <family val="3"/>
      <charset val="128"/>
    </font>
    <font>
      <sz val="9"/>
      <name val="ＭＳ Ｐゴシック"/>
      <family val="3"/>
      <charset val="128"/>
    </font>
    <font>
      <sz val="14"/>
      <name val="HGS創英角ﾎﾟｯﾌﾟ体"/>
      <family val="3"/>
      <charset val="128"/>
    </font>
    <font>
      <b/>
      <u/>
      <sz val="11"/>
      <name val="ＭＳ Ｐゴシック"/>
      <family val="3"/>
      <charset val="128"/>
    </font>
    <font>
      <u/>
      <sz val="11"/>
      <name val="ＭＳ Ｐゴシック"/>
      <family val="3"/>
      <charset val="128"/>
    </font>
    <font>
      <b/>
      <sz val="10"/>
      <name val="ＭＳ Ｐゴシック"/>
      <family val="3"/>
      <charset val="128"/>
    </font>
    <font>
      <b/>
      <sz val="10"/>
      <name val="HGS創英角ｺﾞｼｯｸUB"/>
      <family val="3"/>
      <charset val="128"/>
    </font>
    <font>
      <b/>
      <u/>
      <sz val="12"/>
      <name val="ＭＳ Ｐゴシック"/>
      <family val="3"/>
      <charset val="128"/>
    </font>
    <font>
      <b/>
      <sz val="12"/>
      <name val="ＭＳ Ｐゴシック"/>
      <family val="3"/>
      <charset val="128"/>
    </font>
    <font>
      <b/>
      <sz val="9"/>
      <color indexed="81"/>
      <name val="MS P ゴシック"/>
      <family val="3"/>
      <charset val="128"/>
    </font>
    <font>
      <sz val="9"/>
      <color indexed="81"/>
      <name val="MS P ゴシック"/>
      <family val="3"/>
      <charset val="128"/>
    </font>
    <font>
      <sz val="12"/>
      <name val="HGS創英角ｺﾞｼｯｸUB"/>
      <family val="3"/>
      <charset val="128"/>
    </font>
    <font>
      <sz val="12"/>
      <color theme="1"/>
      <name val="HGS創英角ｺﾞｼｯｸUB"/>
      <family val="3"/>
      <charset val="128"/>
    </font>
  </fonts>
  <fills count="17">
    <fill>
      <patternFill patternType="none"/>
    </fill>
    <fill>
      <patternFill patternType="gray125"/>
    </fill>
    <fill>
      <patternFill patternType="solid">
        <fgColor theme="9" tint="0.59999389629810485"/>
        <bgColor indexed="64"/>
      </patternFill>
    </fill>
    <fill>
      <patternFill patternType="solid">
        <fgColor rgb="FF99CC00"/>
        <bgColor indexed="64"/>
      </patternFill>
    </fill>
    <fill>
      <patternFill patternType="solid">
        <fgColor theme="8" tint="0.59999389629810485"/>
        <bgColor indexed="64"/>
      </patternFill>
    </fill>
    <fill>
      <patternFill patternType="solid">
        <fgColor rgb="FF99FF33"/>
        <bgColor indexed="64"/>
      </patternFill>
    </fill>
    <fill>
      <patternFill patternType="solid">
        <fgColor theme="8" tint="0.79998168889431442"/>
        <bgColor indexed="64"/>
      </patternFill>
    </fill>
    <fill>
      <patternFill patternType="solid">
        <fgColor rgb="FF99FF66"/>
        <bgColor indexed="64"/>
      </patternFill>
    </fill>
    <fill>
      <patternFill patternType="solid">
        <fgColor rgb="FF66FF66"/>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99"/>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rgb="FFFF00FF"/>
        <bgColor indexed="64"/>
      </patternFill>
    </fill>
  </fills>
  <borders count="88">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double">
        <color indexed="64"/>
      </right>
      <top style="thin">
        <color indexed="64"/>
      </top>
      <bottom style="double">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rgb="FF04C429"/>
      </left>
      <right style="thin">
        <color rgb="FF04C429"/>
      </right>
      <top style="thin">
        <color rgb="FF04C429"/>
      </top>
      <bottom/>
      <diagonal/>
    </border>
    <border>
      <left style="thin">
        <color rgb="FF04C429"/>
      </left>
      <right style="medium">
        <color rgb="FF04C429"/>
      </right>
      <top style="thin">
        <color rgb="FF04C429"/>
      </top>
      <bottom/>
      <diagonal/>
    </border>
    <border>
      <left style="medium">
        <color rgb="FF04C429"/>
      </left>
      <right/>
      <top style="medium">
        <color rgb="FF04C429"/>
      </top>
      <bottom/>
      <diagonal/>
    </border>
    <border>
      <left/>
      <right style="medium">
        <color rgb="FF04C429"/>
      </right>
      <top style="medium">
        <color rgb="FF04C429"/>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rgb="FF04C429"/>
      </left>
      <right style="thin">
        <color rgb="FF04C429"/>
      </right>
      <top/>
      <bottom style="thin">
        <color rgb="FF04C429"/>
      </bottom>
      <diagonal/>
    </border>
    <border>
      <left style="thin">
        <color rgb="FF04C429"/>
      </left>
      <right style="medium">
        <color rgb="FF04C429"/>
      </right>
      <top/>
      <bottom style="thin">
        <color rgb="FF04C429"/>
      </bottom>
      <diagonal/>
    </border>
    <border>
      <left style="medium">
        <color rgb="FF04C429"/>
      </left>
      <right/>
      <top/>
      <bottom style="thin">
        <color rgb="FF04C429"/>
      </bottom>
      <diagonal/>
    </border>
    <border>
      <left/>
      <right style="medium">
        <color rgb="FF04C429"/>
      </right>
      <top/>
      <bottom style="thin">
        <color rgb="FF04C429"/>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04C429"/>
      </left>
      <right style="thin">
        <color rgb="FF04C429"/>
      </right>
      <top style="thin">
        <color rgb="FF04C429"/>
      </top>
      <bottom style="thin">
        <color rgb="FF04C429"/>
      </bottom>
      <diagonal/>
    </border>
    <border>
      <left style="thin">
        <color rgb="FF04C429"/>
      </left>
      <right/>
      <top style="thin">
        <color rgb="FF04C429"/>
      </top>
      <bottom style="thin">
        <color rgb="FF04C429"/>
      </bottom>
      <diagonal/>
    </border>
    <border>
      <left style="medium">
        <color rgb="FF04C429"/>
      </left>
      <right style="thin">
        <color rgb="FF04C429"/>
      </right>
      <top style="thin">
        <color rgb="FF04C429"/>
      </top>
      <bottom style="thin">
        <color rgb="FF04C429"/>
      </bottom>
      <diagonal/>
    </border>
    <border>
      <left style="thin">
        <color rgb="FF04C429"/>
      </left>
      <right style="medium">
        <color rgb="FF04C429"/>
      </right>
      <top style="thin">
        <color rgb="FF04C429"/>
      </top>
      <bottom style="thin">
        <color rgb="FF04C429"/>
      </bottom>
      <diagonal/>
    </border>
    <border diagonalUp="1">
      <left style="thin">
        <color rgb="FF04C429"/>
      </left>
      <right style="thin">
        <color rgb="FF04C429"/>
      </right>
      <top style="thin">
        <color rgb="FF04C429"/>
      </top>
      <bottom style="thin">
        <color rgb="FF04C429"/>
      </bottom>
      <diagonal style="thin">
        <color rgb="FF04C429"/>
      </diagonal>
    </border>
    <border diagonalUp="1">
      <left style="thin">
        <color rgb="FF04C429"/>
      </left>
      <right style="medium">
        <color rgb="FF04C429"/>
      </right>
      <top style="thin">
        <color rgb="FF04C429"/>
      </top>
      <bottom style="thin">
        <color rgb="FF04C429"/>
      </bottom>
      <diagonal style="thin">
        <color rgb="FF04C429"/>
      </diagonal>
    </border>
    <border>
      <left style="medium">
        <color indexed="64"/>
      </left>
      <right style="medium">
        <color indexed="64"/>
      </right>
      <top style="medium">
        <color indexed="64"/>
      </top>
      <bottom style="medium">
        <color indexed="64"/>
      </bottom>
      <diagonal/>
    </border>
    <border>
      <left style="medium">
        <color rgb="FF04C429"/>
      </left>
      <right style="thin">
        <color rgb="FF04C429"/>
      </right>
      <top style="thin">
        <color rgb="FF04C429"/>
      </top>
      <bottom style="medium">
        <color rgb="FF04C429"/>
      </bottom>
      <diagonal/>
    </border>
    <border>
      <left style="thin">
        <color rgb="FF04C429"/>
      </left>
      <right style="medium">
        <color rgb="FF04C429"/>
      </right>
      <top style="thin">
        <color rgb="FF04C429"/>
      </top>
      <bottom style="medium">
        <color rgb="FF04C429"/>
      </bottom>
      <diagonal/>
    </border>
    <border>
      <left style="medium">
        <color theme="4" tint="-0.499984740745262"/>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bottom style="thin">
        <color theme="9" tint="-0.24994659260841701"/>
      </bottom>
      <diagonal/>
    </border>
    <border diagonalUp="1">
      <left style="thin">
        <color theme="9" tint="-0.24994659260841701"/>
      </left>
      <right style="thin">
        <color theme="9" tint="-0.24994659260841701"/>
      </right>
      <top style="thin">
        <color theme="9" tint="-0.24994659260841701"/>
      </top>
      <bottom style="thin">
        <color theme="9" tint="-0.24994659260841701"/>
      </bottom>
      <diagonal style="thin">
        <color theme="9" tint="-0.24994659260841701"/>
      </diagonal>
    </border>
    <border>
      <left style="thin">
        <color theme="3" tint="0.399945066682943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theme="3" tint="-0.249977111117893"/>
      </left>
      <right style="medium">
        <color theme="3" tint="-0.249977111117893"/>
      </right>
      <top style="medium">
        <color theme="3" tint="-0.249977111117893"/>
      </top>
      <bottom style="medium">
        <color theme="3" tint="-0.249977111117893"/>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right/>
      <top/>
      <bottom style="double">
        <color auto="1"/>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top/>
      <bottom style="double">
        <color theme="3" tint="-0.249977111117893"/>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top/>
      <bottom/>
      <diagonal/>
    </border>
    <border>
      <left style="medium">
        <color indexed="64"/>
      </left>
      <right style="hair">
        <color indexed="64"/>
      </right>
      <top style="hair">
        <color indexed="64"/>
      </top>
      <bottom style="medium">
        <color indexed="64"/>
      </bottom>
      <diagonal/>
    </border>
    <border>
      <left style="thin">
        <color theme="9" tint="-0.24994659260841701"/>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s>
  <cellStyleXfs count="6">
    <xf numFmtId="0" fontId="0" fillId="0" borderId="0"/>
    <xf numFmtId="38" fontId="1" fillId="0" borderId="0" applyFont="0" applyFill="0" applyBorder="0" applyAlignment="0" applyProtection="0"/>
    <xf numFmtId="6"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alignment vertical="center"/>
    </xf>
    <xf numFmtId="0" fontId="1" fillId="0" borderId="0">
      <alignment vertical="center"/>
    </xf>
  </cellStyleXfs>
  <cellXfs count="342">
    <xf numFmtId="0" fontId="0" fillId="0" borderId="0" xfId="0"/>
    <xf numFmtId="0" fontId="0" fillId="0" borderId="0" xfId="0" applyFill="1" applyAlignment="1" applyProtection="1"/>
    <xf numFmtId="0" fontId="4" fillId="0" borderId="0" xfId="0" applyFont="1" applyFill="1" applyAlignment="1" applyProtection="1"/>
    <xf numFmtId="0" fontId="4" fillId="0" borderId="0" xfId="0" applyFont="1" applyFill="1" applyAlignment="1" applyProtection="1">
      <protection hidden="1"/>
    </xf>
    <xf numFmtId="0" fontId="0" fillId="0" borderId="0" xfId="0" applyAlignment="1">
      <alignment shrinkToFit="1"/>
    </xf>
    <xf numFmtId="0" fontId="0" fillId="0" borderId="0" xfId="0" applyFill="1" applyBorder="1" applyAlignment="1" applyProtection="1"/>
    <xf numFmtId="0" fontId="8" fillId="3" borderId="0" xfId="0" applyFont="1" applyFill="1" applyBorder="1" applyAlignment="1" applyProtection="1">
      <alignment horizontal="left"/>
      <protection hidden="1"/>
    </xf>
    <xf numFmtId="0" fontId="9" fillId="3" borderId="0" xfId="0" applyFont="1" applyFill="1" applyAlignment="1">
      <alignment shrinkToFit="1"/>
    </xf>
    <xf numFmtId="0" fontId="9" fillId="3" borderId="0" xfId="0" applyFont="1" applyFill="1" applyAlignment="1" applyProtection="1">
      <alignment shrinkToFit="1"/>
      <protection hidden="1"/>
    </xf>
    <xf numFmtId="0" fontId="4" fillId="0" borderId="0" xfId="0" applyFont="1" applyFill="1" applyBorder="1" applyAlignment="1" applyProtection="1">
      <alignment horizontal="left"/>
      <protection hidden="1"/>
    </xf>
    <xf numFmtId="0" fontId="4" fillId="0" borderId="0" xfId="0" applyFont="1" applyFill="1" applyBorder="1" applyAlignment="1" applyProtection="1">
      <alignment shrinkToFit="1"/>
      <protection hidden="1"/>
    </xf>
    <xf numFmtId="0" fontId="4" fillId="0" borderId="0" xfId="0" applyFont="1" applyFill="1" applyAlignment="1" applyProtection="1">
      <alignment shrinkToFit="1"/>
      <protection hidden="1"/>
    </xf>
    <xf numFmtId="0" fontId="0" fillId="0" borderId="0" xfId="0" applyFill="1" applyAlignment="1" applyProtection="1">
      <alignment shrinkToFit="1"/>
    </xf>
    <xf numFmtId="0" fontId="4" fillId="0" borderId="0" xfId="0" applyFont="1" applyFill="1" applyBorder="1" applyAlignment="1" applyProtection="1">
      <protection hidden="1"/>
    </xf>
    <xf numFmtId="38" fontId="11" fillId="4" borderId="2" xfId="0" applyNumberFormat="1" applyFont="1" applyFill="1" applyBorder="1" applyAlignment="1" applyProtection="1">
      <alignment shrinkToFit="1"/>
    </xf>
    <xf numFmtId="38" fontId="12" fillId="4" borderId="2" xfId="0" applyNumberFormat="1" applyFont="1" applyFill="1" applyBorder="1" applyAlignment="1" applyProtection="1">
      <alignment shrinkToFit="1"/>
      <protection hidden="1"/>
    </xf>
    <xf numFmtId="38" fontId="13" fillId="4" borderId="2" xfId="0" applyNumberFormat="1" applyFont="1" applyFill="1" applyBorder="1" applyAlignment="1" applyProtection="1">
      <alignment shrinkToFit="1"/>
      <protection hidden="1"/>
    </xf>
    <xf numFmtId="0" fontId="11" fillId="0" borderId="0" xfId="0" applyFont="1" applyBorder="1" applyAlignment="1">
      <alignment horizontal="center" vertical="center" wrapText="1"/>
    </xf>
    <xf numFmtId="0" fontId="4" fillId="0" borderId="4" xfId="0" applyFont="1" applyFill="1" applyBorder="1" applyAlignment="1" applyProtection="1">
      <alignment horizontal="center"/>
      <protection hidden="1"/>
    </xf>
    <xf numFmtId="0" fontId="12" fillId="0" borderId="4" xfId="0" applyFont="1" applyFill="1" applyBorder="1" applyAlignment="1" applyProtection="1">
      <alignment horizontal="center" wrapText="1"/>
      <protection hidden="1"/>
    </xf>
    <xf numFmtId="38" fontId="12" fillId="4" borderId="11" xfId="4" applyNumberFormat="1" applyFont="1" applyFill="1" applyBorder="1" applyAlignment="1" applyProtection="1">
      <alignment shrinkToFit="1"/>
      <protection hidden="1"/>
    </xf>
    <xf numFmtId="0" fontId="12" fillId="0" borderId="0" xfId="4" applyFont="1" applyFill="1" applyBorder="1" applyAlignment="1" applyProtection="1">
      <alignment horizontal="right"/>
      <protection hidden="1"/>
    </xf>
    <xf numFmtId="0" fontId="0" fillId="0" borderId="0" xfId="0" applyBorder="1" applyAlignment="1">
      <alignment horizontal="center" vertical="center"/>
    </xf>
    <xf numFmtId="177" fontId="4" fillId="0" borderId="4" xfId="0" applyNumberFormat="1" applyFont="1" applyFill="1" applyBorder="1" applyAlignment="1" applyProtection="1">
      <protection hidden="1"/>
    </xf>
    <xf numFmtId="0" fontId="12" fillId="0" borderId="4" xfId="4" applyFont="1" applyFill="1" applyBorder="1" applyAlignment="1" applyProtection="1">
      <alignment shrinkToFit="1"/>
      <protection hidden="1"/>
    </xf>
    <xf numFmtId="178" fontId="12" fillId="0" borderId="4" xfId="4" applyNumberFormat="1" applyFont="1" applyFill="1" applyBorder="1" applyAlignment="1" applyProtection="1">
      <alignment shrinkToFit="1"/>
      <protection hidden="1"/>
    </xf>
    <xf numFmtId="178" fontId="12" fillId="0" borderId="0" xfId="4" applyNumberFormat="1" applyFont="1" applyFill="1" applyBorder="1" applyAlignment="1" applyProtection="1">
      <alignment shrinkToFit="1"/>
      <protection hidden="1"/>
    </xf>
    <xf numFmtId="38" fontId="0" fillId="0" borderId="4" xfId="1" applyFont="1" applyBorder="1" applyAlignment="1"/>
    <xf numFmtId="38" fontId="0" fillId="0" borderId="0" xfId="1" applyFont="1" applyBorder="1" applyAlignment="1"/>
    <xf numFmtId="38" fontId="0" fillId="5" borderId="19" xfId="1" applyFont="1" applyFill="1" applyBorder="1" applyAlignment="1">
      <alignment shrinkToFit="1"/>
    </xf>
    <xf numFmtId="0" fontId="4" fillId="0" borderId="20" xfId="0" applyFont="1" applyFill="1" applyBorder="1" applyAlignment="1" applyProtection="1">
      <alignment shrinkToFit="1"/>
      <protection hidden="1"/>
    </xf>
    <xf numFmtId="0" fontId="0" fillId="0" borderId="4" xfId="0" applyFill="1" applyBorder="1" applyAlignment="1" applyProtection="1">
      <alignment shrinkToFit="1"/>
    </xf>
    <xf numFmtId="0" fontId="12" fillId="0" borderId="4" xfId="0" applyFont="1" applyFill="1" applyBorder="1" applyAlignment="1" applyProtection="1">
      <alignment horizontal="center"/>
      <protection hidden="1"/>
    </xf>
    <xf numFmtId="0" fontId="0" fillId="0" borderId="28" xfId="0" applyBorder="1"/>
    <xf numFmtId="177" fontId="4" fillId="0" borderId="29" xfId="0" applyNumberFormat="1" applyFont="1" applyFill="1" applyBorder="1" applyAlignment="1" applyProtection="1">
      <protection hidden="1"/>
    </xf>
    <xf numFmtId="0" fontId="0" fillId="0" borderId="30" xfId="0" applyBorder="1"/>
    <xf numFmtId="0" fontId="4" fillId="0" borderId="32" xfId="0" applyFont="1" applyFill="1" applyBorder="1" applyAlignment="1" applyProtection="1">
      <protection hidden="1"/>
    </xf>
    <xf numFmtId="179" fontId="4" fillId="0" borderId="33" xfId="0" applyNumberFormat="1" applyFont="1" applyFill="1" applyBorder="1" applyAlignment="1" applyProtection="1">
      <alignment horizontal="center"/>
      <protection hidden="1"/>
    </xf>
    <xf numFmtId="0" fontId="4" fillId="0" borderId="34" xfId="0" applyFont="1" applyFill="1" applyBorder="1" applyAlignment="1" applyProtection="1">
      <protection hidden="1"/>
    </xf>
    <xf numFmtId="0" fontId="15" fillId="7" borderId="36" xfId="0" applyFont="1" applyFill="1" applyBorder="1" applyAlignment="1" applyProtection="1"/>
    <xf numFmtId="180" fontId="12" fillId="4" borderId="7" xfId="0" applyNumberFormat="1" applyFont="1" applyFill="1" applyBorder="1" applyAlignment="1" applyProtection="1">
      <alignment shrinkToFit="1"/>
      <protection hidden="1"/>
    </xf>
    <xf numFmtId="180" fontId="12" fillId="0" borderId="0" xfId="0" applyNumberFormat="1" applyFont="1" applyFill="1" applyBorder="1" applyAlignment="1" applyProtection="1">
      <alignment shrinkToFit="1"/>
      <protection hidden="1"/>
    </xf>
    <xf numFmtId="0" fontId="11" fillId="0" borderId="4" xfId="0" applyFont="1" applyBorder="1" applyAlignment="1" applyProtection="1">
      <alignment horizontal="right"/>
    </xf>
    <xf numFmtId="38" fontId="1" fillId="4" borderId="4" xfId="1" applyFont="1" applyFill="1" applyBorder="1" applyAlignment="1" applyProtection="1"/>
    <xf numFmtId="9" fontId="1" fillId="0" borderId="0" xfId="5" applyNumberFormat="1" applyFill="1" applyBorder="1" applyAlignment="1" applyProtection="1">
      <alignment shrinkToFit="1"/>
    </xf>
    <xf numFmtId="0" fontId="0" fillId="7" borderId="43" xfId="0" applyFont="1" applyFill="1" applyBorder="1" applyAlignment="1" applyProtection="1">
      <alignment horizontal="center"/>
    </xf>
    <xf numFmtId="182" fontId="15" fillId="7" borderId="43" xfId="0" applyNumberFormat="1" applyFont="1" applyFill="1" applyBorder="1" applyAlignment="1" applyProtection="1">
      <alignment horizontal="center" wrapText="1"/>
    </xf>
    <xf numFmtId="182" fontId="15" fillId="7" borderId="44" xfId="0" applyNumberFormat="1" applyFont="1" applyFill="1" applyBorder="1" applyAlignment="1" applyProtection="1">
      <alignment horizontal="center" wrapText="1"/>
    </xf>
    <xf numFmtId="0" fontId="12" fillId="0" borderId="4" xfId="0" applyFont="1" applyFill="1" applyBorder="1" applyAlignment="1" applyProtection="1">
      <alignment horizontal="right"/>
      <protection hidden="1"/>
    </xf>
    <xf numFmtId="38" fontId="12" fillId="4" borderId="15" xfId="0" applyNumberFormat="1" applyFont="1" applyFill="1" applyBorder="1" applyAlignment="1" applyProtection="1">
      <alignment shrinkToFit="1"/>
      <protection hidden="1"/>
    </xf>
    <xf numFmtId="38" fontId="1" fillId="4" borderId="15" xfId="5" applyNumberFormat="1" applyFill="1" applyBorder="1" applyAlignment="1">
      <alignment shrinkToFit="1"/>
    </xf>
    <xf numFmtId="38" fontId="12" fillId="0" borderId="0" xfId="0" applyNumberFormat="1" applyFont="1" applyFill="1" applyBorder="1" applyAlignment="1" applyProtection="1">
      <alignment shrinkToFit="1"/>
      <protection hidden="1"/>
    </xf>
    <xf numFmtId="177" fontId="11" fillId="0" borderId="4" xfId="5" applyNumberFormat="1" applyFont="1" applyFill="1" applyBorder="1" applyAlignment="1" applyProtection="1">
      <alignment horizontal="right"/>
    </xf>
    <xf numFmtId="176" fontId="1" fillId="0" borderId="0" xfId="5" applyNumberFormat="1" applyFill="1" applyBorder="1" applyAlignment="1" applyProtection="1">
      <alignment shrinkToFit="1"/>
    </xf>
    <xf numFmtId="0" fontId="15" fillId="7" borderId="50" xfId="0" applyFont="1" applyFill="1" applyBorder="1" applyAlignment="1" applyProtection="1">
      <alignment horizontal="center"/>
    </xf>
    <xf numFmtId="177" fontId="15" fillId="7" borderId="50" xfId="0" applyNumberFormat="1" applyFont="1" applyFill="1" applyBorder="1" applyAlignment="1" applyProtection="1"/>
    <xf numFmtId="177" fontId="15" fillId="7" borderId="51" xfId="0" applyNumberFormat="1" applyFont="1" applyFill="1" applyBorder="1" applyAlignment="1" applyProtection="1"/>
    <xf numFmtId="0" fontId="4" fillId="0" borderId="4" xfId="0" applyFont="1" applyFill="1" applyBorder="1" applyAlignment="1" applyProtection="1">
      <protection hidden="1"/>
    </xf>
    <xf numFmtId="183" fontId="12" fillId="0" borderId="4" xfId="0" applyNumberFormat="1" applyFont="1" applyFill="1" applyBorder="1" applyAlignment="1" applyProtection="1">
      <alignment horizontal="right"/>
      <protection hidden="1"/>
    </xf>
    <xf numFmtId="181" fontId="4" fillId="4" borderId="4" xfId="0" applyNumberFormat="1" applyFont="1" applyFill="1" applyBorder="1" applyAlignment="1" applyProtection="1">
      <protection hidden="1"/>
    </xf>
    <xf numFmtId="177" fontId="15" fillId="7" borderId="54" xfId="0" applyNumberFormat="1" applyFont="1" applyFill="1" applyBorder="1" applyAlignment="1" applyProtection="1"/>
    <xf numFmtId="177" fontId="15" fillId="7" borderId="55" xfId="0" applyNumberFormat="1" applyFont="1" applyFill="1" applyBorder="1" applyAlignment="1" applyProtection="1"/>
    <xf numFmtId="177" fontId="4" fillId="4" borderId="4" xfId="0" applyNumberFormat="1" applyFont="1" applyFill="1" applyBorder="1" applyAlignment="1" applyProtection="1">
      <protection hidden="1"/>
    </xf>
    <xf numFmtId="183" fontId="12" fillId="0" borderId="0" xfId="4" applyNumberFormat="1" applyFont="1" applyFill="1" applyBorder="1" applyAlignment="1" applyProtection="1">
      <alignment shrinkToFit="1"/>
      <protection hidden="1"/>
    </xf>
    <xf numFmtId="183" fontId="0" fillId="4" borderId="4" xfId="0" applyNumberFormat="1" applyFill="1" applyBorder="1" applyAlignment="1" applyProtection="1"/>
    <xf numFmtId="0" fontId="11" fillId="0" borderId="4" xfId="0" applyFont="1" applyFill="1" applyBorder="1" applyAlignment="1" applyProtection="1">
      <alignment horizontal="right"/>
    </xf>
    <xf numFmtId="183" fontId="4" fillId="4" borderId="4" xfId="0" applyNumberFormat="1" applyFont="1" applyFill="1" applyBorder="1" applyAlignment="1" applyProtection="1">
      <protection hidden="1"/>
    </xf>
    <xf numFmtId="0" fontId="0" fillId="4" borderId="0" xfId="0" applyFill="1" applyAlignment="1" applyProtection="1"/>
    <xf numFmtId="177" fontId="1" fillId="0" borderId="0" xfId="5" applyNumberFormat="1" applyAlignment="1" applyProtection="1"/>
    <xf numFmtId="38" fontId="1" fillId="0" borderId="0" xfId="1" applyAlignment="1" applyProtection="1"/>
    <xf numFmtId="0" fontId="0" fillId="0" borderId="0" xfId="0" applyAlignment="1" applyProtection="1"/>
    <xf numFmtId="181" fontId="1" fillId="0" borderId="0" xfId="5" applyNumberFormat="1" applyAlignment="1" applyProtection="1"/>
    <xf numFmtId="0" fontId="1" fillId="0" borderId="0" xfId="5" applyBorder="1" applyAlignment="1" applyProtection="1"/>
    <xf numFmtId="176" fontId="1" fillId="0" borderId="0" xfId="5" applyNumberFormat="1" applyAlignment="1" applyProtection="1"/>
    <xf numFmtId="177" fontId="1" fillId="9" borderId="66" xfId="5" applyNumberFormat="1" applyFill="1" applyBorder="1" applyAlignment="1" applyProtection="1"/>
    <xf numFmtId="181" fontId="1" fillId="9" borderId="66" xfId="5" applyNumberFormat="1" applyFill="1" applyBorder="1" applyAlignment="1" applyProtection="1"/>
    <xf numFmtId="177" fontId="1" fillId="9" borderId="67" xfId="5" applyNumberFormat="1" applyFill="1" applyBorder="1" applyAlignment="1" applyProtection="1"/>
    <xf numFmtId="177" fontId="1" fillId="0" borderId="69" xfId="5" applyNumberFormat="1" applyFill="1" applyBorder="1" applyAlignment="1" applyProtection="1">
      <alignment horizontal="center"/>
    </xf>
    <xf numFmtId="177" fontId="1" fillId="6" borderId="68" xfId="5" applyNumberFormat="1" applyFill="1" applyBorder="1" applyAlignment="1" applyProtection="1"/>
    <xf numFmtId="177" fontId="1" fillId="0" borderId="71" xfId="5" applyNumberFormat="1" applyBorder="1" applyAlignment="1" applyProtection="1">
      <alignment horizontal="center"/>
    </xf>
    <xf numFmtId="177" fontId="1" fillId="6" borderId="71" xfId="5" applyNumberFormat="1" applyFill="1" applyBorder="1" applyAlignment="1" applyProtection="1"/>
    <xf numFmtId="177" fontId="1" fillId="0" borderId="19" xfId="5" applyNumberFormat="1" applyBorder="1" applyAlignment="1" applyProtection="1"/>
    <xf numFmtId="9" fontId="1" fillId="6" borderId="72" xfId="5" applyNumberFormat="1" applyFill="1" applyBorder="1" applyAlignment="1" applyProtection="1"/>
    <xf numFmtId="177" fontId="1" fillId="6" borderId="73" xfId="5" applyNumberFormat="1" applyFill="1" applyBorder="1" applyAlignment="1" applyProtection="1"/>
    <xf numFmtId="0" fontId="1" fillId="0" borderId="0" xfId="5" applyAlignment="1" applyProtection="1"/>
    <xf numFmtId="177" fontId="24" fillId="10" borderId="68" xfId="5" applyNumberFormat="1" applyFont="1" applyFill="1" applyBorder="1" applyAlignment="1" applyProtection="1">
      <alignment horizontal="right"/>
    </xf>
    <xf numFmtId="38" fontId="24" fillId="11" borderId="20" xfId="1" applyFont="1" applyFill="1" applyBorder="1" applyAlignment="1" applyProtection="1"/>
    <xf numFmtId="176" fontId="1" fillId="6" borderId="73" xfId="5" applyNumberFormat="1" applyFill="1" applyBorder="1" applyAlignment="1" applyProtection="1"/>
    <xf numFmtId="177" fontId="24" fillId="0" borderId="0" xfId="5" applyNumberFormat="1" applyFont="1" applyBorder="1" applyAlignment="1" applyProtection="1">
      <alignment horizontal="right"/>
    </xf>
    <xf numFmtId="38" fontId="9" fillId="2" borderId="74" xfId="1" applyFont="1" applyFill="1" applyBorder="1" applyAlignment="1" applyProtection="1">
      <protection locked="0"/>
    </xf>
    <xf numFmtId="9" fontId="1" fillId="6" borderId="72" xfId="5" applyNumberFormat="1" applyFill="1" applyBorder="1" applyAlignment="1" applyProtection="1">
      <alignment horizontal="center"/>
    </xf>
    <xf numFmtId="0" fontId="0" fillId="0" borderId="0" xfId="0" applyFont="1" applyAlignment="1" applyProtection="1"/>
    <xf numFmtId="177" fontId="0" fillId="0" borderId="0" xfId="5" applyNumberFormat="1" applyFont="1" applyAlignment="1" applyProtection="1"/>
    <xf numFmtId="177" fontId="0" fillId="0" borderId="0" xfId="5" applyNumberFormat="1" applyFont="1" applyFill="1" applyBorder="1" applyAlignment="1" applyProtection="1">
      <alignment horizontal="right"/>
    </xf>
    <xf numFmtId="38" fontId="0" fillId="0" borderId="0" xfId="1" applyFont="1" applyFill="1" applyBorder="1" applyAlignment="1" applyProtection="1"/>
    <xf numFmtId="38" fontId="9" fillId="2" borderId="75" xfId="1" applyFont="1" applyFill="1" applyBorder="1" applyAlignment="1" applyProtection="1">
      <protection locked="0"/>
    </xf>
    <xf numFmtId="177" fontId="0" fillId="0" borderId="68" xfId="5" applyNumberFormat="1" applyFont="1" applyFill="1" applyBorder="1" applyAlignment="1" applyProtection="1">
      <alignment horizontal="right"/>
    </xf>
    <xf numFmtId="38" fontId="0" fillId="11" borderId="20" xfId="1" applyFont="1" applyFill="1" applyBorder="1" applyAlignment="1" applyProtection="1"/>
    <xf numFmtId="38" fontId="24" fillId="2" borderId="75" xfId="1" applyFont="1" applyFill="1" applyBorder="1" applyAlignment="1" applyProtection="1">
      <alignment horizontal="center"/>
      <protection locked="0"/>
    </xf>
    <xf numFmtId="0" fontId="1" fillId="0" borderId="0" xfId="5" applyNumberFormat="1" applyAlignment="1" applyProtection="1"/>
    <xf numFmtId="177" fontId="1" fillId="0" borderId="0" xfId="5" applyNumberFormat="1" applyFont="1" applyBorder="1" applyAlignment="1" applyProtection="1">
      <alignment horizontal="right"/>
    </xf>
    <xf numFmtId="38" fontId="1" fillId="0" borderId="0" xfId="1" applyFont="1" applyFill="1" applyBorder="1" applyAlignment="1" applyProtection="1"/>
    <xf numFmtId="177" fontId="1" fillId="0" borderId="0" xfId="5" applyNumberFormat="1" applyBorder="1" applyAlignment="1" applyProtection="1"/>
    <xf numFmtId="38" fontId="1" fillId="0" borderId="0" xfId="1" applyBorder="1" applyAlignment="1" applyProtection="1"/>
    <xf numFmtId="38" fontId="1" fillId="11" borderId="20" xfId="1" applyFont="1" applyFill="1" applyBorder="1" applyAlignment="1" applyProtection="1"/>
    <xf numFmtId="177" fontId="1" fillId="0" borderId="27" xfId="5" applyNumberFormat="1" applyBorder="1" applyAlignment="1" applyProtection="1"/>
    <xf numFmtId="0" fontId="25" fillId="0" borderId="76" xfId="5" applyFont="1" applyFill="1" applyBorder="1" applyAlignment="1" applyProtection="1">
      <alignment horizontal="right"/>
    </xf>
    <xf numFmtId="38" fontId="8" fillId="0" borderId="76" xfId="1" applyFont="1" applyFill="1" applyBorder="1" applyAlignment="1" applyProtection="1"/>
    <xf numFmtId="177" fontId="0" fillId="0" borderId="0" xfId="5" applyNumberFormat="1" applyFont="1" applyAlignment="1" applyProtection="1">
      <alignment horizontal="right"/>
    </xf>
    <xf numFmtId="177" fontId="1" fillId="0" borderId="68" xfId="5" applyNumberFormat="1" applyFont="1" applyBorder="1" applyAlignment="1" applyProtection="1"/>
    <xf numFmtId="0" fontId="11" fillId="0" borderId="20" xfId="0" applyFont="1" applyBorder="1" applyAlignment="1" applyProtection="1">
      <alignment horizontal="right"/>
    </xf>
    <xf numFmtId="38" fontId="1" fillId="6" borderId="4" xfId="1" applyFont="1" applyFill="1" applyBorder="1" applyAlignment="1" applyProtection="1"/>
    <xf numFmtId="181" fontId="0" fillId="0" borderId="0" xfId="5" applyNumberFormat="1" applyFont="1" applyAlignment="1" applyProtection="1"/>
    <xf numFmtId="0" fontId="11" fillId="0" borderId="0" xfId="0" applyFont="1" applyAlignment="1" applyProtection="1">
      <alignment horizontal="right"/>
    </xf>
    <xf numFmtId="38" fontId="11" fillId="0" borderId="0" xfId="1" applyFont="1" applyAlignment="1" applyProtection="1"/>
    <xf numFmtId="177" fontId="1" fillId="0" borderId="0" xfId="5" applyNumberFormat="1" applyFill="1" applyBorder="1" applyAlignment="1" applyProtection="1"/>
    <xf numFmtId="177" fontId="11" fillId="0" borderId="20" xfId="5" applyNumberFormat="1" applyFont="1" applyFill="1" applyBorder="1" applyAlignment="1" applyProtection="1">
      <alignment horizontal="right"/>
    </xf>
    <xf numFmtId="177" fontId="1" fillId="0" borderId="0" xfId="5" applyNumberFormat="1" applyFont="1" applyBorder="1" applyAlignment="1" applyProtection="1"/>
    <xf numFmtId="177" fontId="11" fillId="0" borderId="0" xfId="5" applyNumberFormat="1" applyFont="1" applyFill="1" applyBorder="1" applyAlignment="1" applyProtection="1">
      <alignment horizontal="right"/>
    </xf>
    <xf numFmtId="177" fontId="20" fillId="0" borderId="0" xfId="5" applyNumberFormat="1" applyFont="1" applyAlignment="1" applyProtection="1"/>
    <xf numFmtId="177" fontId="1" fillId="3" borderId="78" xfId="5" applyNumberFormat="1" applyFill="1" applyBorder="1" applyAlignment="1" applyProtection="1"/>
    <xf numFmtId="181" fontId="1" fillId="3" borderId="78" xfId="5" applyNumberFormat="1" applyFill="1" applyBorder="1" applyAlignment="1" applyProtection="1"/>
    <xf numFmtId="177" fontId="1" fillId="3" borderId="79" xfId="5" applyNumberFormat="1" applyFill="1" applyBorder="1" applyAlignment="1" applyProtection="1"/>
    <xf numFmtId="177" fontId="24" fillId="0" borderId="0" xfId="5" applyNumberFormat="1" applyFont="1" applyFill="1" applyBorder="1" applyAlignment="1" applyProtection="1">
      <alignment horizontal="right"/>
    </xf>
    <xf numFmtId="177" fontId="24" fillId="0" borderId="0" xfId="5" applyNumberFormat="1" applyFont="1" applyAlignment="1" applyProtection="1"/>
    <xf numFmtId="177" fontId="1" fillId="0" borderId="5" xfId="5" applyNumberFormat="1" applyFont="1" applyFill="1" applyBorder="1" applyAlignment="1" applyProtection="1"/>
    <xf numFmtId="177" fontId="24" fillId="0" borderId="0" xfId="5" applyNumberFormat="1" applyFont="1" applyFill="1" applyBorder="1" applyAlignment="1" applyProtection="1">
      <alignment horizontal="right" wrapText="1"/>
    </xf>
    <xf numFmtId="38" fontId="9" fillId="2" borderId="75" xfId="1" applyFont="1" applyFill="1" applyBorder="1" applyAlignment="1" applyProtection="1">
      <alignment horizontal="center"/>
      <protection locked="0"/>
    </xf>
    <xf numFmtId="181" fontId="1" fillId="6" borderId="72" xfId="5" applyNumberFormat="1" applyFill="1" applyBorder="1" applyAlignment="1" applyProtection="1"/>
    <xf numFmtId="0" fontId="1" fillId="6" borderId="73" xfId="5" applyFill="1" applyBorder="1" applyAlignment="1" applyProtection="1"/>
    <xf numFmtId="177" fontId="0" fillId="0" borderId="0" xfId="5" applyNumberFormat="1" applyFont="1" applyFill="1" applyBorder="1" applyAlignment="1" applyProtection="1">
      <alignment horizontal="left"/>
    </xf>
    <xf numFmtId="38" fontId="1" fillId="0" borderId="0" xfId="1" applyFill="1" applyBorder="1" applyAlignment="1" applyProtection="1"/>
    <xf numFmtId="176" fontId="24" fillId="0" borderId="68" xfId="0" applyNumberFormat="1" applyFont="1" applyBorder="1" applyAlignment="1" applyProtection="1">
      <alignment horizontal="right"/>
    </xf>
    <xf numFmtId="177" fontId="1" fillId="0" borderId="0" xfId="5" applyNumberFormat="1" applyFill="1" applyAlignment="1" applyProtection="1"/>
    <xf numFmtId="0" fontId="0" fillId="0" borderId="0" xfId="0" applyAlignment="1" applyProtection="1">
      <alignment horizontal="right"/>
    </xf>
    <xf numFmtId="177" fontId="0" fillId="6" borderId="4" xfId="5" applyNumberFormat="1" applyFont="1" applyFill="1" applyBorder="1" applyAlignment="1" applyProtection="1"/>
    <xf numFmtId="177" fontId="25" fillId="0" borderId="80" xfId="5" applyNumberFormat="1" applyFont="1" applyFill="1" applyBorder="1" applyAlignment="1" applyProtection="1">
      <alignment horizontal="right"/>
    </xf>
    <xf numFmtId="38" fontId="8" fillId="0" borderId="80" xfId="1" applyFont="1" applyFill="1" applyBorder="1" applyAlignment="1" applyProtection="1"/>
    <xf numFmtId="177" fontId="24" fillId="0" borderId="0" xfId="5" applyNumberFormat="1" applyFont="1" applyBorder="1" applyAlignment="1" applyProtection="1"/>
    <xf numFmtId="177" fontId="1" fillId="0" borderId="5" xfId="5" applyNumberFormat="1" applyFill="1" applyBorder="1" applyAlignment="1" applyProtection="1"/>
    <xf numFmtId="0" fontId="0" fillId="6" borderId="4" xfId="0" applyFill="1" applyBorder="1" applyAlignment="1" applyProtection="1"/>
    <xf numFmtId="177" fontId="1" fillId="0" borderId="4" xfId="5" applyNumberFormat="1" applyBorder="1" applyAlignment="1" applyProtection="1"/>
    <xf numFmtId="177" fontId="1" fillId="6" borderId="81" xfId="5" applyNumberFormat="1" applyFill="1" applyBorder="1" applyAlignment="1" applyProtection="1"/>
    <xf numFmtId="177" fontId="1" fillId="0" borderId="1" xfId="5" applyNumberFormat="1" applyBorder="1" applyAlignment="1" applyProtection="1">
      <alignment horizontal="center"/>
    </xf>
    <xf numFmtId="177" fontId="1" fillId="6" borderId="1" xfId="5" applyNumberFormat="1" applyFill="1" applyBorder="1" applyAlignment="1" applyProtection="1"/>
    <xf numFmtId="177" fontId="1" fillId="0" borderId="13" xfId="5" applyNumberFormat="1" applyBorder="1" applyAlignment="1" applyProtection="1"/>
    <xf numFmtId="38" fontId="0" fillId="0" borderId="0" xfId="1" applyFont="1" applyAlignment="1" applyProtection="1"/>
    <xf numFmtId="177" fontId="1" fillId="0" borderId="0" xfId="5" applyNumberFormat="1" applyFont="1" applyAlignment="1" applyProtection="1"/>
    <xf numFmtId="0" fontId="0" fillId="0" borderId="68" xfId="0" applyBorder="1" applyAlignment="1" applyProtection="1"/>
    <xf numFmtId="177" fontId="24" fillId="0" borderId="71" xfId="5" applyNumberFormat="1" applyFont="1" applyFill="1" applyBorder="1" applyAlignment="1" applyProtection="1">
      <alignment horizontal="right"/>
    </xf>
    <xf numFmtId="38" fontId="1" fillId="12" borderId="20" xfId="1" applyFont="1" applyFill="1" applyBorder="1" applyAlignment="1" applyProtection="1"/>
    <xf numFmtId="176" fontId="1" fillId="6" borderId="68" xfId="5" applyNumberFormat="1" applyFont="1" applyFill="1" applyBorder="1" applyAlignment="1" applyProtection="1"/>
    <xf numFmtId="176" fontId="1" fillId="0" borderId="71" xfId="5" applyNumberFormat="1" applyFont="1" applyBorder="1" applyAlignment="1" applyProtection="1">
      <alignment horizontal="center"/>
    </xf>
    <xf numFmtId="176" fontId="1" fillId="6" borderId="71" xfId="0" applyNumberFormat="1" applyFont="1" applyFill="1" applyBorder="1" applyAlignment="1" applyProtection="1">
      <alignment horizontal="right"/>
    </xf>
    <xf numFmtId="38" fontId="1" fillId="0" borderId="69" xfId="1" applyFont="1" applyFill="1" applyBorder="1" applyAlignment="1" applyProtection="1"/>
    <xf numFmtId="38" fontId="1" fillId="0" borderId="19" xfId="1" applyFont="1" applyBorder="1" applyAlignment="1" applyProtection="1"/>
    <xf numFmtId="38" fontId="1" fillId="0" borderId="27" xfId="1" applyFont="1" applyBorder="1" applyAlignment="1" applyProtection="1"/>
    <xf numFmtId="177" fontId="1" fillId="0" borderId="0" xfId="5" applyNumberFormat="1" applyAlignment="1" applyProtection="1">
      <alignment horizontal="center"/>
    </xf>
    <xf numFmtId="176" fontId="11" fillId="4" borderId="6" xfId="5" applyNumberFormat="1" applyFont="1" applyFill="1" applyBorder="1" applyAlignment="1" applyProtection="1">
      <alignment shrinkToFit="1"/>
    </xf>
    <xf numFmtId="176" fontId="11" fillId="4" borderId="7" xfId="5" applyNumberFormat="1" applyFont="1" applyFill="1" applyBorder="1" applyAlignment="1" applyProtection="1">
      <alignment shrinkToFit="1"/>
    </xf>
    <xf numFmtId="176" fontId="11" fillId="4" borderId="14" xfId="0" applyNumberFormat="1" applyFont="1" applyFill="1" applyBorder="1" applyAlignment="1" applyProtection="1">
      <alignment horizontal="right" shrinkToFit="1"/>
    </xf>
    <xf numFmtId="176" fontId="11" fillId="4" borderId="15" xfId="0" applyNumberFormat="1" applyFont="1" applyFill="1" applyBorder="1" applyAlignment="1" applyProtection="1">
      <alignment horizontal="right" shrinkToFit="1"/>
    </xf>
    <xf numFmtId="177" fontId="11" fillId="4" borderId="7" xfId="5" applyNumberFormat="1" applyFont="1" applyFill="1" applyBorder="1" applyAlignment="1" applyProtection="1">
      <alignment shrinkToFit="1"/>
    </xf>
    <xf numFmtId="177" fontId="11" fillId="4" borderId="15" xfId="5" applyNumberFormat="1" applyFont="1" applyFill="1" applyBorder="1" applyAlignment="1" applyProtection="1">
      <alignment shrinkToFit="1"/>
    </xf>
    <xf numFmtId="181" fontId="1" fillId="4" borderId="40" xfId="5" applyNumberFormat="1" applyFill="1" applyBorder="1" applyAlignment="1" applyProtection="1">
      <alignment shrinkToFit="1"/>
    </xf>
    <xf numFmtId="9" fontId="1" fillId="4" borderId="41" xfId="5" applyNumberFormat="1" applyFill="1" applyBorder="1" applyAlignment="1" applyProtection="1">
      <alignment shrinkToFit="1"/>
    </xf>
    <xf numFmtId="9" fontId="1" fillId="4" borderId="42" xfId="5" applyNumberFormat="1" applyFill="1" applyBorder="1" applyAlignment="1" applyProtection="1">
      <alignment shrinkToFit="1"/>
    </xf>
    <xf numFmtId="0" fontId="1" fillId="4" borderId="47" xfId="5" applyFill="1" applyBorder="1" applyAlignment="1" applyProtection="1">
      <alignment shrinkToFit="1"/>
    </xf>
    <xf numFmtId="176" fontId="1" fillId="4" borderId="48" xfId="5" applyNumberFormat="1" applyFill="1" applyBorder="1" applyAlignment="1" applyProtection="1">
      <alignment shrinkToFit="1"/>
    </xf>
    <xf numFmtId="176" fontId="1" fillId="4" borderId="49" xfId="5" applyNumberFormat="1" applyFill="1" applyBorder="1" applyAlignment="1" applyProtection="1">
      <alignment shrinkToFit="1"/>
    </xf>
    <xf numFmtId="0" fontId="4" fillId="4" borderId="4" xfId="0" applyFont="1" applyFill="1" applyBorder="1" applyAlignment="1" applyProtection="1">
      <alignment shrinkToFit="1"/>
      <protection hidden="1"/>
    </xf>
    <xf numFmtId="38" fontId="0" fillId="4" borderId="4" xfId="1" applyFont="1" applyFill="1" applyBorder="1" applyAlignment="1" applyProtection="1">
      <alignment shrinkToFit="1"/>
    </xf>
    <xf numFmtId="38" fontId="0" fillId="13" borderId="19" xfId="1" applyFont="1" applyFill="1" applyBorder="1" applyAlignment="1">
      <alignment shrinkToFit="1"/>
    </xf>
    <xf numFmtId="0" fontId="7" fillId="13" borderId="0" xfId="0" applyFont="1" applyFill="1" applyBorder="1" applyAlignment="1" applyProtection="1">
      <protection hidden="1"/>
    </xf>
    <xf numFmtId="0" fontId="4" fillId="13" borderId="0" xfId="0" applyFont="1" applyFill="1" applyAlignment="1" applyProtection="1">
      <protection hidden="1"/>
    </xf>
    <xf numFmtId="0" fontId="0" fillId="13" borderId="0" xfId="0" applyFill="1" applyAlignment="1"/>
    <xf numFmtId="0" fontId="4" fillId="14" borderId="0" xfId="0" applyFont="1" applyFill="1" applyAlignment="1" applyProtection="1">
      <protection hidden="1"/>
    </xf>
    <xf numFmtId="0" fontId="6" fillId="14" borderId="0" xfId="0" applyFont="1" applyFill="1" applyBorder="1" applyAlignment="1" applyProtection="1">
      <protection hidden="1"/>
    </xf>
    <xf numFmtId="0" fontId="4" fillId="14" borderId="0" xfId="0" applyFont="1" applyFill="1" applyBorder="1" applyAlignment="1" applyProtection="1">
      <protection hidden="1"/>
    </xf>
    <xf numFmtId="0" fontId="6" fillId="13" borderId="0" xfId="0" applyFont="1" applyFill="1" applyBorder="1" applyAlignment="1" applyProtection="1">
      <alignment horizontal="left"/>
      <protection hidden="1"/>
    </xf>
    <xf numFmtId="0" fontId="4" fillId="13" borderId="0" xfId="0" applyFont="1" applyFill="1" applyBorder="1" applyAlignment="1" applyProtection="1">
      <protection hidden="1"/>
    </xf>
    <xf numFmtId="183" fontId="4" fillId="0" borderId="4" xfId="0" applyNumberFormat="1" applyFont="1" applyFill="1" applyBorder="1" applyAlignment="1" applyProtection="1">
      <protection hidden="1"/>
    </xf>
    <xf numFmtId="183" fontId="4" fillId="0" borderId="29" xfId="0" applyNumberFormat="1" applyFont="1" applyFill="1" applyBorder="1" applyAlignment="1" applyProtection="1">
      <protection hidden="1"/>
    </xf>
    <xf numFmtId="0" fontId="0" fillId="0" borderId="0" xfId="0" applyAlignment="1"/>
    <xf numFmtId="0" fontId="0" fillId="10" borderId="0" xfId="0" applyFill="1" applyBorder="1" applyAlignment="1" applyProtection="1"/>
    <xf numFmtId="0" fontId="28" fillId="4" borderId="0" xfId="0" applyFont="1" applyFill="1" applyBorder="1" applyAlignment="1" applyProtection="1"/>
    <xf numFmtId="0" fontId="0" fillId="4" borderId="0" xfId="0" applyFill="1" applyBorder="1" applyAlignment="1" applyProtection="1"/>
    <xf numFmtId="0" fontId="0" fillId="4" borderId="0" xfId="0" applyFill="1"/>
    <xf numFmtId="0" fontId="4" fillId="4" borderId="0" xfId="0" applyFont="1" applyFill="1" applyBorder="1" applyAlignment="1" applyProtection="1">
      <protection hidden="1"/>
    </xf>
    <xf numFmtId="0" fontId="10" fillId="10" borderId="0" xfId="0" applyFont="1" applyFill="1" applyBorder="1" applyAlignment="1" applyProtection="1"/>
    <xf numFmtId="0" fontId="0" fillId="0" borderId="1" xfId="0" applyFont="1" applyFill="1" applyBorder="1" applyAlignment="1" applyProtection="1"/>
    <xf numFmtId="0" fontId="0" fillId="0" borderId="1" xfId="0" applyFont="1" applyBorder="1" applyAlignment="1"/>
    <xf numFmtId="0" fontId="11" fillId="0" borderId="0" xfId="0" applyFont="1" applyBorder="1" applyAlignment="1"/>
    <xf numFmtId="0" fontId="0" fillId="10" borderId="8" xfId="0" applyFont="1" applyFill="1" applyBorder="1" applyAlignment="1" applyProtection="1">
      <alignment horizontal="center" wrapText="1"/>
    </xf>
    <xf numFmtId="0" fontId="27" fillId="10" borderId="9" xfId="0" applyFont="1" applyFill="1" applyBorder="1" applyAlignment="1" applyProtection="1">
      <alignment horizontal="center" wrapText="1"/>
    </xf>
    <xf numFmtId="0" fontId="0" fillId="10" borderId="9" xfId="0" applyFont="1" applyFill="1" applyBorder="1" applyAlignment="1" applyProtection="1">
      <alignment horizontal="center"/>
    </xf>
    <xf numFmtId="0" fontId="0" fillId="10" borderId="9" xfId="0" applyFont="1" applyFill="1" applyBorder="1" applyAlignment="1" applyProtection="1">
      <alignment horizontal="center" wrapText="1"/>
    </xf>
    <xf numFmtId="0" fontId="0" fillId="10" borderId="10" xfId="0" applyFont="1" applyFill="1" applyBorder="1" applyAlignment="1" applyProtection="1">
      <alignment horizontal="center" wrapText="1"/>
    </xf>
    <xf numFmtId="0" fontId="0" fillId="10" borderId="0" xfId="0" applyFont="1" applyFill="1" applyBorder="1" applyAlignment="1" applyProtection="1">
      <alignment horizontal="center" wrapText="1"/>
    </xf>
    <xf numFmtId="0" fontId="12" fillId="15" borderId="4" xfId="0" applyFont="1" applyFill="1" applyBorder="1" applyAlignment="1" applyProtection="1">
      <alignment horizontal="center"/>
      <protection hidden="1"/>
    </xf>
    <xf numFmtId="0" fontId="11" fillId="0" borderId="4" xfId="0" applyFont="1" applyFill="1" applyBorder="1" applyAlignment="1" applyProtection="1">
      <alignment horizontal="center" wrapText="1"/>
    </xf>
    <xf numFmtId="0" fontId="15" fillId="10" borderId="16" xfId="0" applyFont="1" applyFill="1" applyBorder="1" applyAlignment="1" applyProtection="1">
      <alignment horizontal="center"/>
    </xf>
    <xf numFmtId="0" fontId="15" fillId="10" borderId="22" xfId="0" applyFont="1" applyFill="1" applyBorder="1" applyAlignment="1" applyProtection="1">
      <alignment horizontal="center" shrinkToFit="1"/>
      <protection locked="0"/>
    </xf>
    <xf numFmtId="38" fontId="15" fillId="10" borderId="17" xfId="1" applyFont="1" applyFill="1" applyBorder="1" applyAlignment="1" applyProtection="1">
      <protection locked="0"/>
    </xf>
    <xf numFmtId="38" fontId="15" fillId="10" borderId="18" xfId="1" applyFont="1" applyFill="1" applyBorder="1" applyAlignment="1" applyProtection="1">
      <protection locked="0"/>
    </xf>
    <xf numFmtId="38" fontId="15" fillId="10" borderId="0" xfId="1" applyFont="1" applyFill="1" applyBorder="1" applyAlignment="1" applyProtection="1">
      <protection locked="0"/>
    </xf>
    <xf numFmtId="177" fontId="4" fillId="15" borderId="4" xfId="0" applyNumberFormat="1" applyFont="1" applyFill="1" applyBorder="1" applyAlignment="1" applyProtection="1">
      <protection hidden="1"/>
    </xf>
    <xf numFmtId="38" fontId="4" fillId="0" borderId="4" xfId="1" applyFont="1" applyFill="1" applyBorder="1" applyAlignment="1" applyProtection="1">
      <alignment shrinkToFit="1"/>
      <protection hidden="1"/>
    </xf>
    <xf numFmtId="38" fontId="7" fillId="0" borderId="4" xfId="1" applyFont="1" applyFill="1" applyBorder="1" applyAlignment="1" applyProtection="1">
      <alignment horizontal="center" shrinkToFit="1"/>
    </xf>
    <xf numFmtId="0" fontId="0" fillId="0" borderId="82" xfId="0" applyFill="1" applyBorder="1" applyAlignment="1" applyProtection="1"/>
    <xf numFmtId="0" fontId="15" fillId="10" borderId="21" xfId="0" applyFont="1" applyFill="1" applyBorder="1" applyAlignment="1" applyProtection="1">
      <alignment horizontal="center"/>
    </xf>
    <xf numFmtId="38" fontId="15" fillId="10" borderId="23" xfId="1" applyFont="1" applyFill="1" applyBorder="1" applyAlignment="1" applyProtection="1">
      <protection locked="0"/>
    </xf>
    <xf numFmtId="38" fontId="15" fillId="10" borderId="22" xfId="1" applyFont="1" applyFill="1" applyBorder="1" applyAlignment="1" applyProtection="1">
      <protection locked="0"/>
    </xf>
    <xf numFmtId="38" fontId="15" fillId="10" borderId="24" xfId="1" applyFont="1" applyFill="1" applyBorder="1" applyAlignment="1" applyProtection="1">
      <protection locked="0"/>
    </xf>
    <xf numFmtId="38" fontId="7" fillId="0" borderId="82" xfId="1" applyFont="1" applyFill="1" applyBorder="1" applyAlignment="1" applyProtection="1">
      <alignment horizontal="center" shrinkToFit="1"/>
    </xf>
    <xf numFmtId="0" fontId="20" fillId="10" borderId="0" xfId="0" applyFont="1" applyFill="1" applyBorder="1" applyAlignment="1" applyProtection="1">
      <alignment horizontal="left" indent="3"/>
    </xf>
    <xf numFmtId="0" fontId="13" fillId="0" borderId="0" xfId="0" applyFont="1" applyFill="1" applyAlignment="1" applyProtection="1">
      <alignment horizontal="right"/>
    </xf>
    <xf numFmtId="177" fontId="4" fillId="15" borderId="31" xfId="0" applyNumberFormat="1" applyFont="1" applyFill="1" applyBorder="1" applyAlignment="1" applyProtection="1">
      <protection hidden="1"/>
    </xf>
    <xf numFmtId="0" fontId="0" fillId="10" borderId="0" xfId="0" applyFont="1" applyFill="1" applyAlignment="1" applyProtection="1">
      <alignment horizontal="left" indent="3"/>
    </xf>
    <xf numFmtId="179" fontId="4" fillId="15" borderId="35" xfId="0" applyNumberFormat="1" applyFont="1" applyFill="1" applyBorder="1" applyAlignment="1" applyProtection="1">
      <alignment horizontal="center"/>
      <protection hidden="1"/>
    </xf>
    <xf numFmtId="0" fontId="9" fillId="10" borderId="0" xfId="0" applyFont="1" applyFill="1" applyBorder="1" applyAlignment="1" applyProtection="1">
      <alignment horizontal="center"/>
    </xf>
    <xf numFmtId="0" fontId="0" fillId="10" borderId="0" xfId="0" applyFill="1" applyBorder="1" applyAlignment="1" applyProtection="1">
      <alignment horizontal="center"/>
    </xf>
    <xf numFmtId="0" fontId="17" fillId="10" borderId="0" xfId="0" applyFont="1" applyFill="1" applyBorder="1" applyAlignment="1" applyProtection="1"/>
    <xf numFmtId="38" fontId="18" fillId="10" borderId="0" xfId="1" applyFont="1" applyFill="1" applyBorder="1" applyAlignment="1" applyProtection="1">
      <alignment horizontal="center" vertical="center" shrinkToFit="1"/>
    </xf>
    <xf numFmtId="0" fontId="16" fillId="15" borderId="0" xfId="0" applyFont="1" applyFill="1" applyAlignment="1" applyProtection="1">
      <alignment horizontal="left"/>
      <protection hidden="1"/>
    </xf>
    <xf numFmtId="0" fontId="4" fillId="15" borderId="0" xfId="0" applyFont="1" applyFill="1" applyAlignment="1" applyProtection="1">
      <protection hidden="1"/>
    </xf>
    <xf numFmtId="0" fontId="0" fillId="15" borderId="0" xfId="0" applyFill="1" applyAlignment="1" applyProtection="1"/>
    <xf numFmtId="0" fontId="4" fillId="15" borderId="0" xfId="0" applyFont="1" applyFill="1" applyAlignment="1" applyProtection="1">
      <alignment horizontal="right"/>
      <protection hidden="1"/>
    </xf>
    <xf numFmtId="0" fontId="4" fillId="15" borderId="4" xfId="0" applyFont="1" applyFill="1" applyBorder="1" applyAlignment="1" applyProtection="1">
      <protection hidden="1"/>
    </xf>
    <xf numFmtId="0" fontId="4" fillId="15" borderId="0" xfId="0" applyFont="1" applyFill="1" applyBorder="1" applyAlignment="1" applyProtection="1">
      <alignment horizontal="right"/>
      <protection hidden="1"/>
    </xf>
    <xf numFmtId="0" fontId="4" fillId="15" borderId="4" xfId="0" applyFont="1" applyFill="1" applyBorder="1" applyAlignment="1" applyProtection="1">
      <alignment horizontal="center"/>
      <protection hidden="1"/>
    </xf>
    <xf numFmtId="0" fontId="19" fillId="10" borderId="0" xfId="0" applyFont="1" applyFill="1" applyAlignment="1" applyProtection="1"/>
    <xf numFmtId="0" fontId="20" fillId="10" borderId="0" xfId="0" applyFont="1" applyFill="1" applyAlignment="1" applyProtection="1"/>
    <xf numFmtId="177" fontId="0" fillId="10" borderId="0" xfId="0" applyNumberFormat="1" applyFill="1" applyBorder="1" applyAlignment="1" applyProtection="1"/>
    <xf numFmtId="0" fontId="0" fillId="10" borderId="0" xfId="0" applyFill="1" applyAlignment="1" applyProtection="1">
      <alignment horizontal="left" wrapText="1" indent="1"/>
    </xf>
    <xf numFmtId="0" fontId="12" fillId="15" borderId="0" xfId="0" applyFont="1" applyFill="1" applyBorder="1" applyAlignment="1" applyProtection="1">
      <alignment horizontal="right"/>
      <protection hidden="1"/>
    </xf>
    <xf numFmtId="0" fontId="4" fillId="15" borderId="56" xfId="0" applyFont="1" applyFill="1" applyBorder="1" applyAlignment="1" applyProtection="1">
      <alignment horizontal="center"/>
      <protection hidden="1"/>
    </xf>
    <xf numFmtId="0" fontId="0" fillId="10" borderId="0" xfId="0" applyFill="1" applyAlignment="1" applyProtection="1">
      <alignment horizontal="left" indent="1"/>
    </xf>
    <xf numFmtId="0" fontId="11" fillId="10" borderId="0" xfId="0" applyFont="1" applyFill="1" applyAlignment="1" applyProtection="1">
      <alignment horizontal="left" indent="1"/>
    </xf>
    <xf numFmtId="0" fontId="23" fillId="10" borderId="0" xfId="0" applyFont="1" applyFill="1" applyAlignment="1" applyProtection="1"/>
    <xf numFmtId="0" fontId="0" fillId="10" borderId="0" xfId="0" applyFill="1"/>
    <xf numFmtId="0" fontId="24" fillId="10" borderId="0" xfId="0" applyFont="1" applyFill="1" applyBorder="1" applyAlignment="1" applyProtection="1"/>
    <xf numFmtId="0" fontId="5" fillId="10" borderId="0" xfId="3" applyFill="1" applyAlignment="1" applyProtection="1"/>
    <xf numFmtId="0" fontId="30" fillId="10" borderId="0" xfId="0" applyFont="1" applyFill="1" applyBorder="1" applyAlignment="1" applyProtection="1"/>
    <xf numFmtId="0" fontId="5" fillId="10" borderId="0" xfId="3" applyFill="1" applyAlignment="1" applyProtection="1">
      <protection locked="0"/>
    </xf>
    <xf numFmtId="0" fontId="0" fillId="10" borderId="0" xfId="0" applyFill="1" applyAlignment="1" applyProtection="1">
      <protection locked="0"/>
    </xf>
    <xf numFmtId="0" fontId="4" fillId="10" borderId="0" xfId="0" applyFont="1" applyFill="1" applyAlignment="1" applyProtection="1"/>
    <xf numFmtId="0" fontId="4" fillId="10" borderId="0" xfId="0" applyFont="1" applyFill="1" applyAlignment="1" applyProtection="1">
      <protection hidden="1"/>
    </xf>
    <xf numFmtId="0" fontId="0" fillId="10" borderId="0" xfId="0" applyFill="1" applyAlignment="1"/>
    <xf numFmtId="0" fontId="0" fillId="10" borderId="0" xfId="0" applyFill="1" applyAlignment="1">
      <alignment shrinkToFit="1"/>
    </xf>
    <xf numFmtId="0" fontId="4" fillId="10" borderId="0" xfId="0" applyFont="1" applyFill="1" applyAlignment="1" applyProtection="1">
      <alignment shrinkToFit="1"/>
      <protection hidden="1"/>
    </xf>
    <xf numFmtId="0" fontId="0" fillId="10" borderId="0" xfId="0" applyFill="1" applyAlignment="1" applyProtection="1">
      <alignment shrinkToFit="1"/>
    </xf>
    <xf numFmtId="0" fontId="15" fillId="10" borderId="85" xfId="0" applyFont="1" applyFill="1" applyBorder="1" applyAlignment="1" applyProtection="1">
      <alignment horizontal="center"/>
    </xf>
    <xf numFmtId="0" fontId="15" fillId="10" borderId="25" xfId="0" applyFont="1" applyFill="1" applyBorder="1" applyAlignment="1" applyProtection="1">
      <alignment horizontal="center" shrinkToFit="1"/>
      <protection locked="0"/>
    </xf>
    <xf numFmtId="38" fontId="15" fillId="10" borderId="25" xfId="1" applyFont="1" applyFill="1" applyBorder="1" applyAlignment="1" applyProtection="1">
      <protection locked="0"/>
    </xf>
    <xf numFmtId="38" fontId="15" fillId="10" borderId="26" xfId="1" applyFont="1" applyFill="1" applyBorder="1" applyAlignment="1" applyProtection="1">
      <protection locked="0"/>
    </xf>
    <xf numFmtId="38" fontId="7" fillId="0" borderId="0" xfId="1" applyFont="1" applyFill="1" applyBorder="1" applyAlignment="1" applyProtection="1">
      <alignment horizontal="center" shrinkToFit="1"/>
    </xf>
    <xf numFmtId="0" fontId="11" fillId="15" borderId="63" xfId="0" applyFont="1" applyFill="1" applyBorder="1" applyAlignment="1" applyProtection="1">
      <alignment vertical="center"/>
    </xf>
    <xf numFmtId="0" fontId="11" fillId="15" borderId="61" xfId="0" applyFont="1" applyFill="1" applyBorder="1" applyAlignment="1" applyProtection="1">
      <alignment vertical="center" wrapText="1"/>
    </xf>
    <xf numFmtId="0" fontId="11" fillId="15" borderId="62" xfId="0" applyFont="1" applyFill="1" applyBorder="1" applyAlignment="1" applyProtection="1">
      <alignment horizontal="center"/>
    </xf>
    <xf numFmtId="177" fontId="11" fillId="15" borderId="62" xfId="0" applyNumberFormat="1" applyFont="1" applyFill="1" applyBorder="1" applyAlignment="1" applyProtection="1"/>
    <xf numFmtId="177" fontId="11" fillId="15" borderId="64" xfId="0" applyNumberFormat="1" applyFont="1" applyFill="1" applyBorder="1" applyAlignment="1" applyProtection="1"/>
    <xf numFmtId="0" fontId="0" fillId="10" borderId="0" xfId="0" applyFill="1" applyAlignment="1" applyProtection="1"/>
    <xf numFmtId="0" fontId="5" fillId="10" borderId="0" xfId="3" applyFill="1" applyBorder="1" applyAlignment="1" applyProtection="1">
      <alignment wrapText="1"/>
      <protection locked="0"/>
    </xf>
    <xf numFmtId="0" fontId="3" fillId="10" borderId="0" xfId="0" applyFont="1" applyFill="1" applyProtection="1"/>
    <xf numFmtId="0" fontId="18" fillId="10" borderId="0" xfId="0" applyFont="1" applyFill="1" applyProtection="1"/>
    <xf numFmtId="0" fontId="0" fillId="10" borderId="0" xfId="0" applyFill="1" applyProtection="1"/>
    <xf numFmtId="0" fontId="15" fillId="10" borderId="0" xfId="0" applyFont="1" applyFill="1" applyProtection="1"/>
    <xf numFmtId="0" fontId="15" fillId="10" borderId="0" xfId="0" applyFont="1" applyFill="1" applyAlignment="1" applyProtection="1"/>
    <xf numFmtId="0" fontId="34" fillId="3" borderId="0" xfId="0" applyFont="1" applyFill="1" applyAlignment="1" applyProtection="1">
      <protection hidden="1"/>
    </xf>
    <xf numFmtId="0" fontId="34" fillId="3" borderId="0" xfId="0" applyFont="1" applyFill="1" applyAlignment="1" applyProtection="1"/>
    <xf numFmtId="0" fontId="34" fillId="3" borderId="0" xfId="0" applyFont="1" applyFill="1" applyAlignment="1"/>
    <xf numFmtId="0" fontId="9" fillId="3" borderId="0" xfId="0" applyFont="1" applyFill="1" applyAlignment="1" applyProtection="1">
      <protection hidden="1"/>
    </xf>
    <xf numFmtId="0" fontId="24" fillId="0" borderId="0" xfId="0" applyFont="1" applyFill="1" applyAlignment="1" applyProtection="1"/>
    <xf numFmtId="0" fontId="13" fillId="0" borderId="20" xfId="0" applyFont="1" applyFill="1" applyBorder="1" applyAlignment="1" applyProtection="1">
      <alignment horizontal="left" wrapText="1"/>
      <protection hidden="1"/>
    </xf>
    <xf numFmtId="0" fontId="0" fillId="4" borderId="4" xfId="0" applyFill="1" applyBorder="1" applyAlignment="1" applyProtection="1"/>
    <xf numFmtId="0" fontId="27" fillId="4" borderId="4" xfId="0" applyFont="1" applyFill="1" applyBorder="1" applyAlignment="1" applyProtection="1">
      <alignment wrapText="1"/>
    </xf>
    <xf numFmtId="0" fontId="12" fillId="4" borderId="4" xfId="0" applyFont="1" applyFill="1" applyBorder="1" applyAlignment="1" applyProtection="1">
      <alignment horizontal="center"/>
      <protection hidden="1"/>
    </xf>
    <xf numFmtId="0" fontId="11" fillId="4" borderId="4" xfId="0" applyFont="1" applyFill="1" applyBorder="1" applyAlignment="1" applyProtection="1">
      <alignment horizontal="center"/>
    </xf>
    <xf numFmtId="0" fontId="0" fillId="0" borderId="0" xfId="0" applyFill="1"/>
    <xf numFmtId="0" fontId="0" fillId="0" borderId="0" xfId="0" applyFill="1" applyAlignment="1"/>
    <xf numFmtId="0" fontId="28" fillId="16" borderId="0" xfId="0" applyFont="1" applyFill="1"/>
    <xf numFmtId="0" fontId="4" fillId="16" borderId="0" xfId="0" applyFont="1" applyFill="1" applyAlignment="1" applyProtection="1">
      <protection hidden="1"/>
    </xf>
    <xf numFmtId="0" fontId="0" fillId="16" borderId="0" xfId="0" applyFill="1"/>
    <xf numFmtId="0" fontId="0" fillId="16" borderId="0" xfId="0" applyFill="1" applyAlignment="1"/>
    <xf numFmtId="0" fontId="15" fillId="7" borderId="36" xfId="0" applyFont="1" applyFill="1" applyBorder="1" applyAlignment="1" applyProtection="1">
      <alignment horizontal="center" wrapText="1"/>
    </xf>
    <xf numFmtId="0" fontId="15" fillId="7" borderId="37" xfId="0" applyFont="1" applyFill="1" applyBorder="1" applyAlignment="1" applyProtection="1">
      <alignment horizontal="center" wrapText="1"/>
    </xf>
    <xf numFmtId="38" fontId="15" fillId="0" borderId="22" xfId="1" applyFont="1" applyFill="1" applyBorder="1" applyAlignment="1" applyProtection="1">
      <protection locked="0"/>
    </xf>
    <xf numFmtId="6" fontId="37" fillId="8" borderId="83" xfId="2" applyFont="1" applyFill="1" applyBorder="1" applyAlignment="1" applyProtection="1"/>
    <xf numFmtId="6" fontId="38" fillId="8" borderId="83" xfId="2" applyFont="1" applyFill="1" applyBorder="1" applyAlignment="1" applyProtection="1"/>
    <xf numFmtId="177" fontId="20" fillId="10" borderId="0" xfId="0" applyNumberFormat="1" applyFont="1" applyFill="1" applyBorder="1" applyAlignment="1" applyProtection="1">
      <alignment vertical="top"/>
    </xf>
    <xf numFmtId="0" fontId="7" fillId="0" borderId="0" xfId="0" applyFont="1" applyFill="1" applyAlignment="1" applyProtection="1">
      <protection hidden="1"/>
    </xf>
    <xf numFmtId="0" fontId="11" fillId="10" borderId="0" xfId="0" applyFont="1" applyFill="1"/>
    <xf numFmtId="0" fontId="5" fillId="0" borderId="0" xfId="3" applyAlignment="1" applyProtection="1"/>
    <xf numFmtId="0" fontId="4" fillId="0" borderId="0" xfId="0" applyFont="1" applyFill="1" applyAlignment="1" applyProtection="1">
      <protection locked="0"/>
    </xf>
    <xf numFmtId="0" fontId="11" fillId="0" borderId="4" xfId="0" applyFont="1" applyBorder="1" applyAlignment="1">
      <alignment horizontal="center" vertical="center" wrapText="1"/>
    </xf>
    <xf numFmtId="0" fontId="0" fillId="0" borderId="4" xfId="0" applyBorder="1" applyAlignment="1">
      <alignment horizontal="center" vertical="center"/>
    </xf>
    <xf numFmtId="0" fontId="14" fillId="13" borderId="5" xfId="0" applyFont="1" applyFill="1" applyBorder="1" applyAlignment="1">
      <alignment horizontal="center" vertical="center" wrapText="1"/>
    </xf>
    <xf numFmtId="0" fontId="14" fillId="13" borderId="13" xfId="0" applyFont="1" applyFill="1" applyBorder="1" applyAlignment="1">
      <alignment horizontal="center" vertical="center"/>
    </xf>
    <xf numFmtId="0" fontId="20" fillId="10" borderId="0" xfId="0" applyFont="1" applyFill="1" applyBorder="1" applyAlignment="1" applyProtection="1">
      <alignment horizontal="left" vertical="center" wrapText="1" indent="3"/>
    </xf>
    <xf numFmtId="0" fontId="20" fillId="0" borderId="0" xfId="0" applyFont="1" applyBorder="1" applyAlignment="1" applyProtection="1">
      <alignment horizontal="left" vertical="center" indent="3"/>
    </xf>
    <xf numFmtId="0" fontId="3" fillId="10" borderId="0" xfId="0" applyFont="1" applyFill="1" applyBorder="1" applyAlignment="1" applyProtection="1">
      <alignment wrapText="1"/>
    </xf>
    <xf numFmtId="0" fontId="0" fillId="10" borderId="0" xfId="0" applyFill="1" applyAlignment="1" applyProtection="1">
      <alignment wrapText="1"/>
    </xf>
    <xf numFmtId="0" fontId="0" fillId="10" borderId="0" xfId="0" applyFill="1" applyAlignment="1" applyProtection="1"/>
    <xf numFmtId="0" fontId="5" fillId="10" borderId="0" xfId="3" applyFill="1" applyBorder="1" applyAlignment="1" applyProtection="1">
      <alignment wrapText="1"/>
      <protection locked="0"/>
    </xf>
    <xf numFmtId="0" fontId="5" fillId="0" borderId="0" xfId="3" applyAlignment="1" applyProtection="1">
      <protection locked="0"/>
    </xf>
    <xf numFmtId="0" fontId="12" fillId="0" borderId="3" xfId="4" applyFont="1" applyFill="1" applyBorder="1" applyAlignment="1" applyProtection="1">
      <alignment horizontal="center" vertical="center" wrapText="1" shrinkToFit="1"/>
      <protection hidden="1"/>
    </xf>
    <xf numFmtId="0" fontId="0" fillId="0" borderId="12" xfId="0" applyBorder="1" applyAlignment="1">
      <alignment horizontal="center" vertical="center" shrinkToFit="1"/>
    </xf>
    <xf numFmtId="0" fontId="14" fillId="5" borderId="5" xfId="0" applyFont="1" applyFill="1" applyBorder="1" applyAlignment="1">
      <alignment horizontal="center" vertical="center" wrapText="1"/>
    </xf>
    <xf numFmtId="0" fontId="14" fillId="5" borderId="13" xfId="0" applyFont="1" applyFill="1" applyBorder="1" applyAlignment="1">
      <alignment horizontal="center" vertical="center"/>
    </xf>
    <xf numFmtId="0" fontId="4" fillId="0" borderId="3" xfId="0" applyFont="1" applyFill="1" applyBorder="1" applyAlignment="1" applyProtection="1">
      <alignment horizontal="center" vertical="center" wrapText="1" shrinkToFit="1"/>
      <protection hidden="1"/>
    </xf>
    <xf numFmtId="0" fontId="4" fillId="0" borderId="12" xfId="0" applyFont="1" applyFill="1" applyBorder="1" applyAlignment="1" applyProtection="1">
      <alignment horizontal="center" vertical="center" shrinkToFit="1"/>
      <protection hidden="1"/>
    </xf>
    <xf numFmtId="0" fontId="0" fillId="0" borderId="12" xfId="0" applyBorder="1" applyAlignment="1">
      <alignment horizontal="center" vertical="center" wrapText="1" shrinkToFit="1"/>
    </xf>
    <xf numFmtId="177" fontId="11" fillId="0" borderId="3" xfId="5" applyNumberFormat="1" applyFont="1" applyFill="1" applyBorder="1" applyAlignment="1" applyProtection="1">
      <alignment horizontal="center" vertical="center" wrapText="1"/>
    </xf>
    <xf numFmtId="0" fontId="0" fillId="0" borderId="12" xfId="0" applyBorder="1" applyAlignment="1">
      <alignment horizontal="center" vertical="center"/>
    </xf>
    <xf numFmtId="0" fontId="21" fillId="8" borderId="59" xfId="0" applyFont="1" applyFill="1" applyBorder="1" applyAlignment="1" applyProtection="1">
      <alignment horizontal="right" shrinkToFit="1"/>
    </xf>
    <xf numFmtId="0" fontId="0" fillId="0" borderId="60" xfId="0" applyBorder="1" applyAlignment="1" applyProtection="1">
      <alignment horizontal="right" shrinkToFit="1"/>
    </xf>
    <xf numFmtId="184" fontId="24" fillId="10" borderId="0" xfId="0" applyNumberFormat="1" applyFont="1" applyFill="1" applyBorder="1" applyAlignment="1" applyProtection="1">
      <alignment horizontal="left" indent="3"/>
    </xf>
    <xf numFmtId="0" fontId="0" fillId="0" borderId="0" xfId="0" applyFont="1" applyAlignment="1" applyProtection="1">
      <alignment horizontal="left" indent="3"/>
    </xf>
    <xf numFmtId="0" fontId="9" fillId="7" borderId="38" xfId="0" applyFont="1" applyFill="1" applyBorder="1" applyAlignment="1" applyProtection="1">
      <alignment horizontal="center"/>
    </xf>
    <xf numFmtId="0" fontId="9" fillId="7" borderId="39" xfId="0" applyFont="1" applyFill="1" applyBorder="1" applyAlignment="1" applyProtection="1">
      <alignment horizontal="center"/>
    </xf>
    <xf numFmtId="0" fontId="0" fillId="0" borderId="45" xfId="0" applyBorder="1" applyAlignment="1" applyProtection="1">
      <alignment horizontal="center"/>
    </xf>
    <xf numFmtId="0" fontId="0" fillId="0" borderId="46" xfId="0" applyBorder="1" applyAlignment="1" applyProtection="1">
      <alignment horizontal="center"/>
    </xf>
    <xf numFmtId="0" fontId="31" fillId="15" borderId="86" xfId="0" applyFont="1" applyFill="1" applyBorder="1" applyAlignment="1" applyProtection="1">
      <alignment horizontal="center" vertical="center"/>
    </xf>
    <xf numFmtId="0" fontId="0" fillId="0" borderId="87" xfId="0" applyBorder="1" applyAlignment="1">
      <alignment horizontal="center"/>
    </xf>
    <xf numFmtId="38" fontId="18" fillId="7" borderId="52" xfId="1" applyFont="1" applyFill="1" applyBorder="1" applyAlignment="1" applyProtection="1">
      <alignment horizontal="center" vertical="center" shrinkToFit="1"/>
    </xf>
    <xf numFmtId="38" fontId="18" fillId="7" borderId="53" xfId="1" applyFont="1" applyFill="1" applyBorder="1" applyAlignment="1" applyProtection="1">
      <alignment horizontal="center" vertical="center" shrinkToFit="1"/>
    </xf>
    <xf numFmtId="38" fontId="18" fillId="7" borderId="57" xfId="1" applyFont="1" applyFill="1" applyBorder="1" applyAlignment="1" applyProtection="1">
      <alignment horizontal="center" vertical="center" shrinkToFit="1"/>
    </xf>
    <xf numFmtId="38" fontId="18" fillId="7" borderId="58" xfId="1" applyFont="1" applyFill="1" applyBorder="1" applyAlignment="1" applyProtection="1">
      <alignment horizontal="center" vertical="center" shrinkToFit="1"/>
    </xf>
    <xf numFmtId="38" fontId="32" fillId="15" borderId="62" xfId="1" applyFont="1" applyFill="1" applyBorder="1" applyAlignment="1" applyProtection="1">
      <alignment horizontal="center" vertical="center" shrinkToFit="1"/>
    </xf>
    <xf numFmtId="0" fontId="0" fillId="10" borderId="84" xfId="0" applyFill="1" applyBorder="1" applyAlignment="1" applyProtection="1">
      <alignment horizontal="left" wrapText="1" indent="1"/>
    </xf>
    <xf numFmtId="0" fontId="0" fillId="0" borderId="0" xfId="0" applyAlignment="1" applyProtection="1">
      <alignment horizontal="left" wrapText="1" indent="1"/>
    </xf>
    <xf numFmtId="0" fontId="0" fillId="0" borderId="84" xfId="0" applyBorder="1" applyAlignment="1" applyProtection="1">
      <alignment horizontal="left" wrapText="1" indent="1"/>
    </xf>
    <xf numFmtId="0" fontId="22" fillId="8" borderId="59" xfId="0" applyFont="1" applyFill="1" applyBorder="1" applyAlignment="1" applyProtection="1">
      <alignment horizontal="right" shrinkToFit="1"/>
    </xf>
    <xf numFmtId="177" fontId="9" fillId="9" borderId="65" xfId="5" applyNumberFormat="1" applyFont="1" applyFill="1" applyBorder="1" applyAlignment="1" applyProtection="1">
      <alignment horizontal="center"/>
    </xf>
    <xf numFmtId="177" fontId="9" fillId="9" borderId="66" xfId="5" applyNumberFormat="1" applyFont="1" applyFill="1" applyBorder="1" applyAlignment="1" applyProtection="1">
      <alignment horizontal="center"/>
    </xf>
    <xf numFmtId="177" fontId="1" fillId="0" borderId="4" xfId="5" applyNumberFormat="1" applyFill="1" applyBorder="1" applyAlignment="1" applyProtection="1">
      <alignment horizontal="center"/>
    </xf>
    <xf numFmtId="177" fontId="1" fillId="0" borderId="68" xfId="5" applyNumberFormat="1" applyFill="1" applyBorder="1" applyAlignment="1" applyProtection="1">
      <alignment horizontal="center"/>
    </xf>
    <xf numFmtId="181" fontId="1" fillId="0" borderId="70" xfId="5" applyNumberFormat="1" applyFill="1" applyBorder="1" applyAlignment="1" applyProtection="1">
      <alignment horizontal="center"/>
    </xf>
    <xf numFmtId="0" fontId="1" fillId="0" borderId="20" xfId="5" applyFill="1" applyBorder="1" applyAlignment="1" applyProtection="1">
      <alignment horizontal="center"/>
    </xf>
    <xf numFmtId="177" fontId="9" fillId="3" borderId="77" xfId="5" applyNumberFormat="1" applyFont="1" applyFill="1" applyBorder="1" applyAlignment="1" applyProtection="1">
      <alignment horizontal="center"/>
    </xf>
    <xf numFmtId="177" fontId="9" fillId="3" borderId="78" xfId="5" applyNumberFormat="1" applyFont="1" applyFill="1" applyBorder="1" applyAlignment="1" applyProtection="1">
      <alignment horizontal="center"/>
    </xf>
  </cellXfs>
  <cellStyles count="6">
    <cellStyle name="ハイパーリンク" xfId="3" builtinId="8"/>
    <cellStyle name="桁区切り" xfId="1" builtinId="6"/>
    <cellStyle name="通貨" xfId="2" builtinId="7"/>
    <cellStyle name="標準" xfId="0" builtinId="0"/>
    <cellStyle name="標準 2" xfId="5"/>
    <cellStyle name="標準_２０年度税率モデルケース"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emf"/><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449331</xdr:colOff>
      <xdr:row>0</xdr:row>
      <xdr:rowOff>104775</xdr:rowOff>
    </xdr:from>
    <xdr:to>
      <xdr:col>4</xdr:col>
      <xdr:colOff>201681</xdr:colOff>
      <xdr:row>3</xdr:row>
      <xdr:rowOff>180975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9631" y="104775"/>
          <a:ext cx="9429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267114</xdr:colOff>
      <xdr:row>0</xdr:row>
      <xdr:rowOff>195471</xdr:rowOff>
    </xdr:from>
    <xdr:to>
      <xdr:col>5</xdr:col>
      <xdr:colOff>962025</xdr:colOff>
      <xdr:row>3</xdr:row>
      <xdr:rowOff>57150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3858039" y="195471"/>
          <a:ext cx="1885536" cy="728454"/>
        </a:xfrm>
        <a:prstGeom prst="wedgeRoundRectCallout">
          <a:avLst>
            <a:gd name="adj1" fmla="val -65541"/>
            <a:gd name="adj2" fmla="val 12542"/>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100"/>
            </a:lnSpc>
          </a:pPr>
          <a:r>
            <a:rPr kumimoji="1" lang="ja-JP" altLang="en-US" sz="1000">
              <a:latin typeface="ＭＳ Ｐゴシック" panose="020B0600070205080204" pitchFamily="50" charset="-128"/>
              <a:ea typeface="ＭＳ Ｐゴシック" panose="020B0600070205080204" pitchFamily="50" charset="-128"/>
            </a:rPr>
            <a:t>収入がない方や乳幼児も含めて国保に入る（入っている）方</a:t>
          </a:r>
          <a:endParaRPr kumimoji="1" lang="en-US" altLang="ja-JP" sz="1000">
            <a:latin typeface="ＭＳ Ｐゴシック" panose="020B0600070205080204" pitchFamily="50" charset="-128"/>
            <a:ea typeface="ＭＳ Ｐゴシック" panose="020B0600070205080204" pitchFamily="50" charset="-128"/>
          </a:endParaRPr>
        </a:p>
        <a:p>
          <a:pPr algn="l">
            <a:lnSpc>
              <a:spcPts val="1100"/>
            </a:lnSpc>
          </a:pPr>
          <a:r>
            <a:rPr kumimoji="1" lang="ja-JP" altLang="en-US" sz="1000">
              <a:latin typeface="ＭＳ Ｐゴシック" panose="020B0600070205080204" pitchFamily="50" charset="-128"/>
              <a:ea typeface="ＭＳ Ｐゴシック" panose="020B0600070205080204" pitchFamily="50" charset="-128"/>
            </a:rPr>
            <a:t>全員分を入力してね！</a:t>
          </a:r>
        </a:p>
      </xdr:txBody>
    </xdr:sp>
    <xdr:clientData/>
  </xdr:twoCellAnchor>
  <xdr:twoCellAnchor editAs="oneCell">
    <xdr:from>
      <xdr:col>6</xdr:col>
      <xdr:colOff>322608</xdr:colOff>
      <xdr:row>35</xdr:row>
      <xdr:rowOff>89452</xdr:rowOff>
    </xdr:from>
    <xdr:to>
      <xdr:col>7</xdr:col>
      <xdr:colOff>316811</xdr:colOff>
      <xdr:row>39</xdr:row>
      <xdr:rowOff>187187</xdr:rowOff>
    </xdr:to>
    <xdr:pic>
      <xdr:nvPicPr>
        <xdr:cNvPr id="4" name="図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94783" y="9700177"/>
          <a:ext cx="1108628" cy="1088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152399</xdr:colOff>
      <xdr:row>28</xdr:row>
      <xdr:rowOff>114300</xdr:rowOff>
    </xdr:from>
    <xdr:to>
      <xdr:col>6</xdr:col>
      <xdr:colOff>476249</xdr:colOff>
      <xdr:row>47</xdr:row>
      <xdr:rowOff>19051</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152399" y="8039100"/>
          <a:ext cx="6296025" cy="4295776"/>
        </a:xfrm>
        <a:prstGeom prst="wedgeRoundRectCallout">
          <a:avLst>
            <a:gd name="adj1" fmla="val 52456"/>
            <a:gd name="adj2" fmla="val -4046"/>
            <a:gd name="adj3" fmla="val 16667"/>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6</xdr:col>
      <xdr:colOff>253448</xdr:colOff>
      <xdr:row>39</xdr:row>
      <xdr:rowOff>184703</xdr:rowOff>
    </xdr:from>
    <xdr:to>
      <xdr:col>7</xdr:col>
      <xdr:colOff>276225</xdr:colOff>
      <xdr:row>40</xdr:row>
      <xdr:rowOff>133350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bwMode="auto">
        <a:xfrm>
          <a:off x="6225623" y="10786028"/>
          <a:ext cx="1137202" cy="196297"/>
        </a:xfrm>
        <a:prstGeom prst="roundRect">
          <a:avLst/>
        </a:prstGeom>
        <a:ln>
          <a:headEnd type="none" w="med" len="med"/>
          <a:tailEnd type="none" w="med" len="med"/>
        </a:ln>
      </xdr:spPr>
      <xdr:style>
        <a:lnRef idx="0">
          <a:schemeClr val="accent3"/>
        </a:lnRef>
        <a:fillRef idx="3">
          <a:schemeClr val="accent3"/>
        </a:fillRef>
        <a:effectRef idx="3">
          <a:schemeClr val="accent3"/>
        </a:effectRef>
        <a:fontRef idx="minor">
          <a:schemeClr val="lt1"/>
        </a:fontRef>
      </xdr:style>
      <xdr:txBody>
        <a:bodyPr vertOverflow="clip" horzOverflow="clip" wrap="square" lIns="18288" tIns="0" rIns="0" bIns="0" rtlCol="0" anchor="ctr" upright="1"/>
        <a:lstStyle/>
        <a:p>
          <a:pPr algn="ctr"/>
          <a:r>
            <a:rPr kumimoji="1" lang="ja-JP" altLang="en-US" sz="700">
              <a:solidFill>
                <a:schemeClr val="tx1"/>
              </a:solidFill>
              <a:latin typeface="HGP創英角ｺﾞｼｯｸUB" panose="020B0900000000000000" pitchFamily="50" charset="-128"/>
              <a:ea typeface="HGP創英角ｺﾞｼｯｸUB" panose="020B0900000000000000" pitchFamily="50" charset="-128"/>
            </a:rPr>
            <a:t>狭山市健康大使：おりぴぃ</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190501</xdr:rowOff>
    </xdr:from>
    <xdr:to>
      <xdr:col>13</xdr:col>
      <xdr:colOff>392206</xdr:colOff>
      <xdr:row>28</xdr:row>
      <xdr:rowOff>167825</xdr:rowOff>
    </xdr:to>
    <xdr:pic>
      <xdr:nvPicPr>
        <xdr:cNvPr id="31" name="図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77236"/>
          <a:ext cx="8975912" cy="4526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414618</xdr:colOff>
      <xdr:row>0</xdr:row>
      <xdr:rowOff>66868</xdr:rowOff>
    </xdr:from>
    <xdr:to>
      <xdr:col>20</xdr:col>
      <xdr:colOff>84969</xdr:colOff>
      <xdr:row>12</xdr:row>
      <xdr:rowOff>112904</xdr:rowOff>
    </xdr:to>
    <xdr:grpSp>
      <xdr:nvGrpSpPr>
        <xdr:cNvPr id="3" name="グループ化 2"/>
        <xdr:cNvGrpSpPr/>
      </xdr:nvGrpSpPr>
      <xdr:grpSpPr>
        <a:xfrm>
          <a:off x="8314765" y="66868"/>
          <a:ext cx="5138822" cy="3150065"/>
          <a:chOff x="6826250" y="15326650"/>
          <a:chExt cx="5122334" cy="2609695"/>
        </a:xfrm>
      </xdr:grpSpPr>
      <xdr:pic>
        <xdr:nvPicPr>
          <xdr:cNvPr id="4" name="図 3"/>
          <xdr:cNvPicPr>
            <a:picLocks noChangeAspect="1"/>
          </xdr:cNvPicPr>
        </xdr:nvPicPr>
        <xdr:blipFill>
          <a:blip xmlns:r="http://schemas.openxmlformats.org/officeDocument/2006/relationships" r:embed="rId2"/>
          <a:stretch>
            <a:fillRect/>
          </a:stretch>
        </xdr:blipFill>
        <xdr:spPr>
          <a:xfrm>
            <a:off x="6826250" y="15326650"/>
            <a:ext cx="5122334" cy="2609695"/>
          </a:xfrm>
          <a:prstGeom prst="rect">
            <a:avLst/>
          </a:prstGeom>
        </xdr:spPr>
      </xdr:pic>
      <xdr:sp macro="" textlink="">
        <xdr:nvSpPr>
          <xdr:cNvPr id="5" name="線吹き出し 1 (枠付き) 7">
            <a:extLst>
              <a:ext uri="{FF2B5EF4-FFF2-40B4-BE49-F238E27FC236}">
                <a16:creationId xmlns:a16="http://schemas.microsoft.com/office/drawing/2014/main" id="{00000000-0008-0000-0100-000011390000}"/>
              </a:ext>
            </a:extLst>
          </xdr:cNvPr>
          <xdr:cNvSpPr>
            <a:spLocks/>
          </xdr:cNvSpPr>
        </xdr:nvSpPr>
        <xdr:spPr bwMode="auto">
          <a:xfrm>
            <a:off x="8049683" y="16297276"/>
            <a:ext cx="1083734" cy="445557"/>
          </a:xfrm>
          <a:prstGeom prst="borderCallout1">
            <a:avLst>
              <a:gd name="adj1" fmla="val 18750"/>
              <a:gd name="adj2" fmla="val -8333"/>
              <a:gd name="adj3" fmla="val 818026"/>
              <a:gd name="adj4" fmla="val -523417"/>
            </a:avLst>
          </a:prstGeom>
          <a:noFill/>
          <a:ln w="28575" algn="ctr">
            <a:solidFill>
              <a:srgbClr val="000000"/>
            </a:solidFill>
            <a:round/>
            <a:headEnd/>
            <a:tailEnd type="stealth" w="lg" len="lg"/>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299040</xdr:colOff>
      <xdr:row>24</xdr:row>
      <xdr:rowOff>242161</xdr:rowOff>
    </xdr:from>
    <xdr:to>
      <xdr:col>19</xdr:col>
      <xdr:colOff>232586</xdr:colOff>
      <xdr:row>36</xdr:row>
      <xdr:rowOff>210437</xdr:rowOff>
    </xdr:to>
    <xdr:grpSp>
      <xdr:nvGrpSpPr>
        <xdr:cNvPr id="14" name="グループ化 13"/>
        <xdr:cNvGrpSpPr/>
      </xdr:nvGrpSpPr>
      <xdr:grpSpPr>
        <a:xfrm>
          <a:off x="6832069" y="7178602"/>
          <a:ext cx="6085576" cy="3867923"/>
          <a:chOff x="6999767" y="7230852"/>
          <a:chExt cx="6335233" cy="4014284"/>
        </a:xfrm>
      </xdr:grpSpPr>
      <xdr:pic>
        <xdr:nvPicPr>
          <xdr:cNvPr id="15" name="図 2">
            <a:extLst>
              <a:ext uri="{FF2B5EF4-FFF2-40B4-BE49-F238E27FC236}">
                <a16:creationId xmlns:a16="http://schemas.microsoft.com/office/drawing/2014/main" id="{00000000-0008-0000-0100-00001039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9767" y="7230852"/>
            <a:ext cx="6335233" cy="4014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線吹き出し 1 (枠付き) 14">
            <a:extLst>
              <a:ext uri="{FF2B5EF4-FFF2-40B4-BE49-F238E27FC236}">
                <a16:creationId xmlns:a16="http://schemas.microsoft.com/office/drawing/2014/main" id="{00000000-0008-0000-0100-000016390000}"/>
              </a:ext>
            </a:extLst>
          </xdr:cNvPr>
          <xdr:cNvSpPr>
            <a:spLocks/>
          </xdr:cNvSpPr>
        </xdr:nvSpPr>
        <xdr:spPr bwMode="auto">
          <a:xfrm>
            <a:off x="11854869" y="9048083"/>
            <a:ext cx="1100969" cy="274089"/>
          </a:xfrm>
          <a:prstGeom prst="borderCallout1">
            <a:avLst>
              <a:gd name="adj1" fmla="val 18750"/>
              <a:gd name="adj2" fmla="val -8333"/>
              <a:gd name="adj3" fmla="val -1171157"/>
              <a:gd name="adj4" fmla="val -327334"/>
            </a:avLst>
          </a:prstGeom>
          <a:noFill/>
          <a:ln w="38100" algn="ctr">
            <a:solidFill>
              <a:srgbClr val="00B050"/>
            </a:solidFill>
            <a:round/>
            <a:headEnd/>
            <a:tailEnd type="stealth" w="lg" len="lg"/>
          </a:ln>
          <a:extLst/>
        </xdr:spPr>
      </xdr:sp>
      <xdr:sp macro="" textlink="">
        <xdr:nvSpPr>
          <xdr:cNvPr id="17" name="角丸四角形吹き出し 16">
            <a:extLst>
              <a:ext uri="{FF2B5EF4-FFF2-40B4-BE49-F238E27FC236}">
                <a16:creationId xmlns:a16="http://schemas.microsoft.com/office/drawing/2014/main" id="{00000000-0008-0000-0100-000010000000}"/>
              </a:ext>
            </a:extLst>
          </xdr:cNvPr>
          <xdr:cNvSpPr/>
        </xdr:nvSpPr>
        <xdr:spPr bwMode="auto">
          <a:xfrm>
            <a:off x="9054129" y="9030370"/>
            <a:ext cx="2013401" cy="1214497"/>
          </a:xfrm>
          <a:prstGeom prst="wedgeRoundRectCallout">
            <a:avLst>
              <a:gd name="adj1" fmla="val 82377"/>
              <a:gd name="adj2" fmla="val -3225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ＭＳ Ｐゴシック" panose="020B0600070205080204" pitchFamily="50" charset="-128"/>
                <a:ea typeface="ＭＳ Ｐゴシック" panose="020B0600070205080204" pitchFamily="50" charset="-128"/>
              </a:rPr>
              <a:t>狭山市の土地建物にかかる固定資産税がある場合は入力してください。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lnSpc>
                <a:spcPts val="1200"/>
              </a:lnSpc>
            </a:pPr>
            <a:r>
              <a:rPr kumimoji="1" lang="ja-JP" altLang="en-US" sz="1100">
                <a:latin typeface="ＭＳ Ｐゴシック" panose="020B0600070205080204" pitchFamily="50" charset="-128"/>
                <a:ea typeface="ＭＳ Ｐゴシック" panose="020B0600070205080204" pitchFamily="50" charset="-128"/>
              </a:rPr>
              <a:t>共有の場合は加入者の持分のみ加算されます。</a:t>
            </a:r>
          </a:p>
        </xdr:txBody>
      </xdr:sp>
      <xdr:sp macro="" textlink="">
        <xdr:nvSpPr>
          <xdr:cNvPr id="18" name="角丸四角形 17">
            <a:extLst>
              <a:ext uri="{FF2B5EF4-FFF2-40B4-BE49-F238E27FC236}">
                <a16:creationId xmlns:a16="http://schemas.microsoft.com/office/drawing/2014/main" id="{00000000-0008-0000-0100-000011000000}"/>
              </a:ext>
            </a:extLst>
          </xdr:cNvPr>
          <xdr:cNvSpPr/>
        </xdr:nvSpPr>
        <xdr:spPr bwMode="auto">
          <a:xfrm>
            <a:off x="10354616" y="10582180"/>
            <a:ext cx="2911524" cy="325036"/>
          </a:xfrm>
          <a:prstGeom prst="roundRect">
            <a:avLst/>
          </a:prstGeom>
          <a:solidFill>
            <a:srgbClr val="00CC6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b="1">
                <a:latin typeface="ＭＳ Ｐゴシック" panose="020B0600070205080204" pitchFamily="50" charset="-128"/>
                <a:ea typeface="ＭＳ Ｐゴシック" panose="020B0600070205080204" pitchFamily="50" charset="-128"/>
              </a:rPr>
              <a:t>狭山市固定資産税納税通知書（抜粋）</a:t>
            </a:r>
          </a:p>
        </xdr:txBody>
      </xdr:sp>
    </xdr:grpSp>
    <xdr:clientData/>
  </xdr:twoCellAnchor>
  <xdr:twoCellAnchor>
    <xdr:from>
      <xdr:col>3</xdr:col>
      <xdr:colOff>519236</xdr:colOff>
      <xdr:row>23</xdr:row>
      <xdr:rowOff>87436</xdr:rowOff>
    </xdr:from>
    <xdr:to>
      <xdr:col>7</xdr:col>
      <xdr:colOff>166927</xdr:colOff>
      <xdr:row>26</xdr:row>
      <xdr:rowOff>150444</xdr:rowOff>
    </xdr:to>
    <xdr:sp macro="" textlink="">
      <xdr:nvSpPr>
        <xdr:cNvPr id="20" name="角丸四角形吹き出し 19">
          <a:extLst>
            <a:ext uri="{FF2B5EF4-FFF2-40B4-BE49-F238E27FC236}">
              <a16:creationId xmlns:a16="http://schemas.microsoft.com/office/drawing/2014/main" id="{00000000-0008-0000-0100-000012000000}"/>
            </a:ext>
          </a:extLst>
        </xdr:cNvPr>
        <xdr:cNvSpPr/>
      </xdr:nvSpPr>
      <xdr:spPr bwMode="auto">
        <a:xfrm>
          <a:off x="2267354" y="6698907"/>
          <a:ext cx="2381926" cy="1037919"/>
        </a:xfrm>
        <a:prstGeom prst="wedgeRoundRectCallout">
          <a:avLst>
            <a:gd name="adj1" fmla="val -44695"/>
            <a:gd name="adj2" fmla="val -69074"/>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latin typeface="ＭＳ Ｐゴシック" panose="020B0600070205080204" pitchFamily="50" charset="-128"/>
              <a:ea typeface="ＭＳ Ｐゴシック" panose="020B0600070205080204" pitchFamily="50" charset="-128"/>
            </a:rPr>
            <a:t>令和</a:t>
          </a:r>
          <a:r>
            <a:rPr kumimoji="1" lang="en-US" altLang="ja-JP" sz="1100">
              <a:latin typeface="ＭＳ Ｐゴシック" panose="020B0600070205080204" pitchFamily="50" charset="-128"/>
              <a:ea typeface="ＭＳ Ｐゴシック" panose="020B0600070205080204" pitchFamily="50" charset="-128"/>
            </a:rPr>
            <a:t>7</a:t>
          </a:r>
          <a:r>
            <a:rPr kumimoji="1" lang="ja-JP" altLang="en-US" sz="1100">
              <a:latin typeface="ＭＳ Ｐゴシック" panose="020B0600070205080204" pitchFamily="50" charset="-128"/>
              <a:ea typeface="ＭＳ Ｐゴシック" panose="020B0600070205080204" pitchFamily="50" charset="-128"/>
            </a:rPr>
            <a:t>年</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月</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日時点の年齢を</a:t>
          </a:r>
          <a:endParaRPr kumimoji="1" lang="en-US" altLang="ja-JP" sz="1100">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latin typeface="ＭＳ Ｐゴシック" panose="020B0600070205080204" pitchFamily="50" charset="-128"/>
              <a:ea typeface="ＭＳ Ｐゴシック" panose="020B0600070205080204" pitchFamily="50" charset="-128"/>
            </a:rPr>
            <a:t>選択してください。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latin typeface="ＭＳ Ｐゴシック" panose="020B0600070205080204" pitchFamily="50" charset="-128"/>
              <a:ea typeface="ＭＳ Ｐゴシック" panose="020B0600070205080204" pitchFamily="50" charset="-128"/>
            </a:rPr>
            <a:t>収入がない方や乳幼児も含めて加入者全員分を選択してください。</a:t>
          </a:r>
        </a:p>
      </xdr:txBody>
    </xdr:sp>
    <xdr:clientData/>
  </xdr:twoCellAnchor>
  <xdr:twoCellAnchor>
    <xdr:from>
      <xdr:col>16</xdr:col>
      <xdr:colOff>648890</xdr:colOff>
      <xdr:row>11</xdr:row>
      <xdr:rowOff>11906</xdr:rowOff>
    </xdr:from>
    <xdr:to>
      <xdr:col>17</xdr:col>
      <xdr:colOff>77391</xdr:colOff>
      <xdr:row>11</xdr:row>
      <xdr:rowOff>148828</xdr:rowOff>
    </xdr:to>
    <xdr:sp macro="" textlink="">
      <xdr:nvSpPr>
        <xdr:cNvPr id="21" name="正方形/長方形 20">
          <a:extLst>
            <a:ext uri="{FF2B5EF4-FFF2-40B4-BE49-F238E27FC236}">
              <a16:creationId xmlns:a16="http://schemas.microsoft.com/office/drawing/2014/main" id="{00000000-0008-0000-0100-000008000000}"/>
            </a:ext>
          </a:extLst>
        </xdr:cNvPr>
        <xdr:cNvSpPr/>
      </xdr:nvSpPr>
      <xdr:spPr bwMode="auto">
        <a:xfrm>
          <a:off x="11316890" y="2850356"/>
          <a:ext cx="114301" cy="13692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latin typeface="+mn-ea"/>
            <a:ea typeface="+mn-ea"/>
          </a:endParaRPr>
        </a:p>
      </xdr:txBody>
    </xdr:sp>
    <xdr:clientData/>
  </xdr:twoCellAnchor>
  <xdr:twoCellAnchor>
    <xdr:from>
      <xdr:col>14</xdr:col>
      <xdr:colOff>656897</xdr:colOff>
      <xdr:row>0</xdr:row>
      <xdr:rowOff>273708</xdr:rowOff>
    </xdr:from>
    <xdr:to>
      <xdr:col>15</xdr:col>
      <xdr:colOff>186122</xdr:colOff>
      <xdr:row>1</xdr:row>
      <xdr:rowOff>153276</xdr:rowOff>
    </xdr:to>
    <xdr:sp macro="" textlink="">
      <xdr:nvSpPr>
        <xdr:cNvPr id="24" name="テキスト ボックス 23"/>
        <xdr:cNvSpPr txBox="1"/>
      </xdr:nvSpPr>
      <xdr:spPr>
        <a:xfrm>
          <a:off x="9924162" y="273708"/>
          <a:ext cx="212784" cy="2045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0">
              <a:latin typeface="HGS教科書体" panose="02020600000000000000" pitchFamily="18" charset="-128"/>
              <a:ea typeface="HGS教科書体" panose="02020600000000000000" pitchFamily="18" charset="-128"/>
            </a:rPr>
            <a:t>6</a:t>
          </a:r>
        </a:p>
      </xdr:txBody>
    </xdr:sp>
    <xdr:clientData/>
  </xdr:twoCellAnchor>
  <xdr:twoCellAnchor>
    <xdr:from>
      <xdr:col>10</xdr:col>
      <xdr:colOff>612071</xdr:colOff>
      <xdr:row>25</xdr:row>
      <xdr:rowOff>123266</xdr:rowOff>
    </xdr:from>
    <xdr:to>
      <xdr:col>11</xdr:col>
      <xdr:colOff>515469</xdr:colOff>
      <xdr:row>26</xdr:row>
      <xdr:rowOff>99566</xdr:rowOff>
    </xdr:to>
    <xdr:sp macro="" textlink="">
      <xdr:nvSpPr>
        <xdr:cNvPr id="25" name="テキスト ボックス 24"/>
        <xdr:cNvSpPr txBox="1"/>
      </xdr:nvSpPr>
      <xdr:spPr>
        <a:xfrm>
          <a:off x="7145100" y="7384678"/>
          <a:ext cx="586957" cy="301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令和</a:t>
          </a:r>
          <a:r>
            <a:rPr kumimoji="1" lang="en-US" altLang="ja-JP" sz="1000"/>
            <a:t>7</a:t>
          </a:r>
          <a:endParaRPr kumimoji="1" lang="ja-JP" altLang="en-US" sz="1000"/>
        </a:p>
      </xdr:txBody>
    </xdr:sp>
    <xdr:clientData/>
  </xdr:twoCellAnchor>
  <xdr:twoCellAnchor editAs="oneCell">
    <xdr:from>
      <xdr:col>14</xdr:col>
      <xdr:colOff>448881</xdr:colOff>
      <xdr:row>10</xdr:row>
      <xdr:rowOff>153275</xdr:rowOff>
    </xdr:from>
    <xdr:to>
      <xdr:col>19</xdr:col>
      <xdr:colOff>678795</xdr:colOff>
      <xdr:row>25</xdr:row>
      <xdr:rowOff>181221</xdr:rowOff>
    </xdr:to>
    <xdr:pic>
      <xdr:nvPicPr>
        <xdr:cNvPr id="33" name="図 3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798709" y="2693275"/>
          <a:ext cx="3678620" cy="4724756"/>
        </a:xfrm>
        <a:prstGeom prst="rect">
          <a:avLst/>
        </a:prstGeom>
      </xdr:spPr>
    </xdr:pic>
    <xdr:clientData/>
  </xdr:twoCellAnchor>
  <xdr:twoCellAnchor>
    <xdr:from>
      <xdr:col>6</xdr:col>
      <xdr:colOff>382931</xdr:colOff>
      <xdr:row>14</xdr:row>
      <xdr:rowOff>33618</xdr:rowOff>
    </xdr:from>
    <xdr:to>
      <xdr:col>15</xdr:col>
      <xdr:colOff>44822</xdr:colOff>
      <xdr:row>20</xdr:row>
      <xdr:rowOff>312476</xdr:rowOff>
    </xdr:to>
    <xdr:cxnSp macro="">
      <xdr:nvCxnSpPr>
        <xdr:cNvPr id="35" name="直線矢印コネクタ 34"/>
        <xdr:cNvCxnSpPr/>
      </xdr:nvCxnSpPr>
      <xdr:spPr>
        <a:xfrm flipH="1">
          <a:off x="4181725" y="3720353"/>
          <a:ext cx="5813921" cy="222868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437931</xdr:colOff>
      <xdr:row>14</xdr:row>
      <xdr:rowOff>273707</xdr:rowOff>
    </xdr:from>
    <xdr:to>
      <xdr:col>15</xdr:col>
      <xdr:colOff>131379</xdr:colOff>
      <xdr:row>21</xdr:row>
      <xdr:rowOff>76638</xdr:rowOff>
    </xdr:to>
    <xdr:cxnSp macro="">
      <xdr:nvCxnSpPr>
        <xdr:cNvPr id="40" name="直線矢印コネクタ 39"/>
        <xdr:cNvCxnSpPr/>
      </xdr:nvCxnSpPr>
      <xdr:spPr>
        <a:xfrm flipH="1">
          <a:off x="5649310" y="3897586"/>
          <a:ext cx="4521638" cy="210206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470777</xdr:colOff>
      <xdr:row>19</xdr:row>
      <xdr:rowOff>273707</xdr:rowOff>
    </xdr:from>
    <xdr:to>
      <xdr:col>15</xdr:col>
      <xdr:colOff>218965</xdr:colOff>
      <xdr:row>21</xdr:row>
      <xdr:rowOff>65690</xdr:rowOff>
    </xdr:to>
    <xdr:cxnSp macro="">
      <xdr:nvCxnSpPr>
        <xdr:cNvPr id="44" name="直線矢印コネクタ 43"/>
        <xdr:cNvCxnSpPr/>
      </xdr:nvCxnSpPr>
      <xdr:spPr>
        <a:xfrm flipH="1">
          <a:off x="7061639" y="5539828"/>
          <a:ext cx="3196895" cy="448879"/>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142954</xdr:colOff>
      <xdr:row>22</xdr:row>
      <xdr:rowOff>27476</xdr:rowOff>
    </xdr:from>
    <xdr:to>
      <xdr:col>19</xdr:col>
      <xdr:colOff>583822</xdr:colOff>
      <xdr:row>24</xdr:row>
      <xdr:rowOff>245740</xdr:rowOff>
    </xdr:to>
    <xdr:sp macro="" textlink="">
      <xdr:nvSpPr>
        <xdr:cNvPr id="22" name="角丸四角形吹き出し 21">
          <a:extLst>
            <a:ext uri="{FF2B5EF4-FFF2-40B4-BE49-F238E27FC236}">
              <a16:creationId xmlns:a16="http://schemas.microsoft.com/office/drawing/2014/main" id="{00000000-0008-0000-0100-00000D000000}"/>
            </a:ext>
          </a:extLst>
        </xdr:cNvPr>
        <xdr:cNvSpPr/>
      </xdr:nvSpPr>
      <xdr:spPr bwMode="auto">
        <a:xfrm>
          <a:off x="11562006" y="6278942"/>
          <a:ext cx="1820350" cy="875160"/>
        </a:xfrm>
        <a:prstGeom prst="wedgeRoundRectCallout">
          <a:avLst>
            <a:gd name="adj1" fmla="val -46442"/>
            <a:gd name="adj2" fmla="val -7109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latin typeface="ＭＳ Ｐゴシック" panose="020B0600070205080204" pitchFamily="50" charset="-128"/>
              <a:ea typeface="ＭＳ Ｐゴシック" panose="020B0600070205080204" pitchFamily="50" charset="-128"/>
            </a:rPr>
            <a:t>給与所得、公的年金等の所得は除いた金額で入力してください。</a:t>
          </a:r>
        </a:p>
      </xdr:txBody>
    </xdr:sp>
    <xdr:clientData/>
  </xdr:twoCellAnchor>
  <xdr:twoCellAnchor>
    <xdr:from>
      <xdr:col>15</xdr:col>
      <xdr:colOff>547415</xdr:colOff>
      <xdr:row>15</xdr:row>
      <xdr:rowOff>153275</xdr:rowOff>
    </xdr:from>
    <xdr:to>
      <xdr:col>19</xdr:col>
      <xdr:colOff>491634</xdr:colOff>
      <xdr:row>16</xdr:row>
      <xdr:rowOff>290247</xdr:rowOff>
    </xdr:to>
    <xdr:sp macro="" textlink="">
      <xdr:nvSpPr>
        <xdr:cNvPr id="47" name="角丸四角形 46">
          <a:extLst>
            <a:ext uri="{FF2B5EF4-FFF2-40B4-BE49-F238E27FC236}">
              <a16:creationId xmlns:a16="http://schemas.microsoft.com/office/drawing/2014/main" id="{00000000-0008-0000-0100-000011000000}"/>
            </a:ext>
          </a:extLst>
        </xdr:cNvPr>
        <xdr:cNvSpPr/>
      </xdr:nvSpPr>
      <xdr:spPr bwMode="auto">
        <a:xfrm>
          <a:off x="10586984" y="4105603"/>
          <a:ext cx="2703184" cy="465420"/>
        </a:xfrm>
        <a:prstGeom prst="roundRect">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b="1">
              <a:latin typeface="ＭＳ Ｐゴシック" panose="020B0600070205080204" pitchFamily="50" charset="-128"/>
              <a:ea typeface="ＭＳ Ｐゴシック" panose="020B0600070205080204" pitchFamily="50" charset="-128"/>
            </a:rPr>
            <a:t>  所 得 税 及 び</a:t>
          </a:r>
          <a:endParaRPr kumimoji="1" lang="en-US" altLang="ja-JP" sz="10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復興特別所得税</a:t>
          </a:r>
        </a:p>
      </xdr:txBody>
    </xdr:sp>
    <xdr:clientData/>
  </xdr:twoCellAnchor>
  <xdr:twoCellAnchor>
    <xdr:from>
      <xdr:col>17</xdr:col>
      <xdr:colOff>208019</xdr:colOff>
      <xdr:row>15</xdr:row>
      <xdr:rowOff>228110</xdr:rowOff>
    </xdr:from>
    <xdr:to>
      <xdr:col>20</xdr:col>
      <xdr:colOff>106069</xdr:colOff>
      <xdr:row>16</xdr:row>
      <xdr:rowOff>233438</xdr:rowOff>
    </xdr:to>
    <xdr:sp macro="" textlink="">
      <xdr:nvSpPr>
        <xdr:cNvPr id="49" name="テキスト ボックス 48"/>
        <xdr:cNvSpPr txBox="1"/>
      </xdr:nvSpPr>
      <xdr:spPr>
        <a:xfrm>
          <a:off x="11525960" y="4239816"/>
          <a:ext cx="1948727" cy="330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ＭＳ Ｐゴシック" panose="020B0600070205080204" pitchFamily="50" charset="-128"/>
              <a:ea typeface="ＭＳ Ｐゴシック" panose="020B0600070205080204" pitchFamily="50" charset="-128"/>
            </a:rPr>
            <a:t>の確定申告書（抜粋）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sayama.saitama.jp/kurashi/nenkin/kenkohoken/kokuhozei/keigen.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62"/>
  <sheetViews>
    <sheetView tabSelected="1" zoomScaleNormal="100" zoomScaleSheetLayoutView="100" workbookViewId="0">
      <pane xSplit="70" topLeftCell="BS1" activePane="topRight" state="frozen"/>
      <selection pane="topRight"/>
    </sheetView>
  </sheetViews>
  <sheetFormatPr defaultColWidth="8.375" defaultRowHeight="13.5"/>
  <cols>
    <col min="1" max="1" width="3.625" style="262" customWidth="1"/>
    <col min="2" max="2" width="12.25" style="262" customWidth="1"/>
    <col min="3" max="6" width="15.625" style="262" customWidth="1"/>
    <col min="7" max="7" width="14.625" style="262" customWidth="1"/>
    <col min="8" max="8" width="7.125" style="262" customWidth="1"/>
    <col min="9" max="9" width="11.875" style="262" hidden="1" customWidth="1"/>
    <col min="10" max="10" width="13.75" style="262" hidden="1" customWidth="1"/>
    <col min="11" max="11" width="5.25" style="262" hidden="1" customWidth="1"/>
    <col min="12" max="12" width="25.5" style="262" hidden="1" customWidth="1"/>
    <col min="13" max="13" width="26.125" style="246" hidden="1" customWidth="1"/>
    <col min="14" max="14" width="24.875" style="247" hidden="1" customWidth="1"/>
    <col min="15" max="15" width="24.375" style="247" hidden="1" customWidth="1"/>
    <col min="16" max="16" width="24.125" style="247" hidden="1" customWidth="1"/>
    <col min="17" max="17" width="24.5" style="247" hidden="1" customWidth="1"/>
    <col min="18" max="18" width="24" style="247" hidden="1" customWidth="1"/>
    <col min="19" max="19" width="22.375" style="247" hidden="1" customWidth="1"/>
    <col min="20" max="20" width="21.25" style="247" hidden="1" customWidth="1"/>
    <col min="21" max="21" width="19.5" style="247" hidden="1" customWidth="1"/>
    <col min="22" max="22" width="21.125" style="247" hidden="1" customWidth="1"/>
    <col min="23" max="23" width="20.75" style="247" hidden="1" customWidth="1"/>
    <col min="24" max="24" width="19.875" style="247" hidden="1" customWidth="1"/>
    <col min="25" max="25" width="30.75" style="247" hidden="1" customWidth="1"/>
    <col min="26" max="26" width="34.5" style="247" hidden="1" customWidth="1"/>
    <col min="27" max="27" width="27.125" style="247" hidden="1" customWidth="1"/>
    <col min="28" max="28" width="26.125" style="247" hidden="1" customWidth="1"/>
    <col min="29" max="29" width="23.125" style="247" hidden="1" customWidth="1"/>
    <col min="30" max="30" width="21.5" style="247" hidden="1" customWidth="1"/>
    <col min="31" max="31" width="26.75" style="247" hidden="1" customWidth="1"/>
    <col min="32" max="32" width="23.375" style="247" hidden="1" customWidth="1"/>
    <col min="33" max="33" width="22.75" style="247" hidden="1" customWidth="1"/>
    <col min="34" max="34" width="22.375" style="248" hidden="1" customWidth="1"/>
    <col min="35" max="35" width="16.25" style="248" hidden="1" customWidth="1"/>
    <col min="36" max="36" width="18.625" style="248" hidden="1" customWidth="1"/>
    <col min="37" max="37" width="17.5" style="248" hidden="1" customWidth="1"/>
    <col min="38" max="38" width="15.125" style="248" hidden="1" customWidth="1"/>
    <col min="39" max="39" width="13.125" style="249" hidden="1" customWidth="1"/>
    <col min="40" max="40" width="10.625" style="249" hidden="1" customWidth="1"/>
    <col min="41" max="41" width="8.875" style="250" hidden="1" customWidth="1"/>
    <col min="42" max="42" width="9.875" style="250" hidden="1" customWidth="1"/>
    <col min="43" max="43" width="12.75" style="250" hidden="1" customWidth="1"/>
    <col min="44" max="44" width="11.875" style="251" hidden="1" customWidth="1"/>
    <col min="45" max="45" width="13.125" style="251" hidden="1" customWidth="1"/>
    <col min="46" max="46" width="13.375" style="249" hidden="1" customWidth="1"/>
    <col min="47" max="47" width="12.375" style="250" hidden="1" customWidth="1"/>
    <col min="48" max="48" width="12" style="250" hidden="1" customWidth="1"/>
    <col min="49" max="49" width="11.375" style="250" hidden="1" customWidth="1"/>
    <col min="50" max="50" width="12.875" style="250" hidden="1" customWidth="1"/>
    <col min="51" max="51" width="19.375" style="250" hidden="1" customWidth="1"/>
    <col min="52" max="52" width="18.625" style="250" hidden="1" customWidth="1"/>
    <col min="53" max="53" width="12.625" style="250" hidden="1" customWidth="1"/>
    <col min="54" max="54" width="10.75" style="249" hidden="1" customWidth="1"/>
    <col min="55" max="55" width="15.125" style="250" hidden="1" customWidth="1"/>
    <col min="56" max="56" width="14.5" style="250" hidden="1" customWidth="1"/>
    <col min="57" max="57" width="13.5" style="250" hidden="1" customWidth="1"/>
    <col min="58" max="59" width="13.625" style="250" hidden="1" customWidth="1"/>
    <col min="60" max="60" width="14.625" style="250" hidden="1" customWidth="1"/>
    <col min="61" max="61" width="11.125" style="250" hidden="1" customWidth="1"/>
    <col min="62" max="62" width="7.125" style="240" hidden="1" customWidth="1"/>
    <col min="63" max="63" width="11.375" style="262" hidden="1" customWidth="1"/>
    <col min="64" max="64" width="6" style="262" hidden="1" customWidth="1"/>
    <col min="65" max="65" width="7.375" style="262" hidden="1" customWidth="1"/>
    <col min="66" max="66" width="8" style="240" hidden="1" customWidth="1"/>
    <col min="67" max="67" width="9.625" style="262" hidden="1" customWidth="1"/>
    <col min="68" max="68" width="7.125" style="262" hidden="1" customWidth="1"/>
    <col min="69" max="69" width="16.25" style="262" hidden="1" customWidth="1"/>
    <col min="70" max="70" width="4.625" style="262" hidden="1" customWidth="1"/>
    <col min="71" max="72" width="8.375" style="262" customWidth="1"/>
    <col min="73" max="16384" width="8.375" style="262"/>
  </cols>
  <sheetData>
    <row r="1" spans="1:69" ht="21.75" customHeight="1">
      <c r="A1" s="245"/>
      <c r="B1" s="301" t="s">
        <v>162</v>
      </c>
      <c r="C1" s="302"/>
      <c r="D1" s="303"/>
      <c r="L1" s="1"/>
      <c r="M1" s="2"/>
      <c r="N1" s="3"/>
      <c r="O1" s="3"/>
      <c r="P1" s="294"/>
      <c r="Q1" s="3"/>
      <c r="R1" s="3"/>
      <c r="S1" s="3"/>
      <c r="T1" s="3"/>
      <c r="U1" s="3"/>
      <c r="V1" s="3"/>
      <c r="W1" s="3"/>
      <c r="X1" s="3"/>
      <c r="Y1" s="3"/>
      <c r="Z1" s="3"/>
      <c r="AA1" s="3"/>
      <c r="AB1" s="3"/>
      <c r="AC1" s="3"/>
      <c r="AD1" s="3"/>
      <c r="AE1" s="3"/>
      <c r="AF1" s="3"/>
      <c r="AG1" s="3"/>
      <c r="AH1" s="183"/>
      <c r="AI1" s="183"/>
      <c r="AJ1" s="183"/>
      <c r="AK1" s="183"/>
      <c r="AL1" s="183"/>
      <c r="AM1" s="4"/>
      <c r="AN1" s="4"/>
      <c r="AO1" s="4"/>
      <c r="AP1" s="4"/>
      <c r="AQ1" s="4"/>
      <c r="AR1" s="4"/>
      <c r="AS1" s="4"/>
      <c r="AT1" s="4"/>
      <c r="AU1" s="4"/>
      <c r="AV1" s="4"/>
      <c r="AW1" s="4"/>
      <c r="AX1" s="4"/>
      <c r="AY1" s="4"/>
      <c r="AZ1" s="4"/>
      <c r="BA1" s="4"/>
      <c r="BB1" s="4"/>
      <c r="BC1" s="4"/>
      <c r="BD1" s="4"/>
      <c r="BE1" s="4"/>
      <c r="BF1" s="4"/>
      <c r="BG1" s="4"/>
      <c r="BH1" s="4"/>
      <c r="BI1" s="4"/>
      <c r="BJ1"/>
      <c r="BK1" s="1"/>
      <c r="BL1" s="1"/>
      <c r="BM1" s="1"/>
      <c r="BN1"/>
      <c r="BO1" s="1"/>
      <c r="BP1" s="1"/>
      <c r="BQ1" s="1"/>
    </row>
    <row r="2" spans="1:69" ht="28.5" customHeight="1">
      <c r="A2" s="184"/>
      <c r="B2" s="302"/>
      <c r="C2" s="302"/>
      <c r="D2" s="303"/>
      <c r="E2" s="184"/>
      <c r="F2" s="184"/>
      <c r="G2" s="304" t="s">
        <v>0</v>
      </c>
      <c r="H2" s="263"/>
      <c r="I2" s="263"/>
      <c r="J2" s="263"/>
      <c r="K2" s="184"/>
      <c r="L2" s="5"/>
      <c r="M2" s="177" t="s">
        <v>1</v>
      </c>
      <c r="N2" s="177"/>
      <c r="O2" s="178"/>
      <c r="P2" s="176"/>
      <c r="Q2" s="176"/>
      <c r="R2" s="176"/>
      <c r="S2" s="176"/>
      <c r="T2" s="1"/>
      <c r="U2" s="179" t="s">
        <v>2</v>
      </c>
      <c r="V2" s="180"/>
      <c r="W2" s="173"/>
      <c r="X2" s="174"/>
      <c r="Y2" s="174"/>
      <c r="Z2" s="174"/>
      <c r="AA2" s="174"/>
      <c r="AB2" s="174"/>
      <c r="AC2" s="174"/>
      <c r="AD2" s="174"/>
      <c r="AE2" s="174"/>
      <c r="AF2" s="174"/>
      <c r="AG2" s="174"/>
      <c r="AH2" s="175"/>
      <c r="AI2" s="175"/>
      <c r="AJ2" s="175"/>
      <c r="AK2" s="175"/>
      <c r="AL2" s="183"/>
      <c r="AM2" s="6" t="s">
        <v>3</v>
      </c>
      <c r="AN2" s="7"/>
      <c r="AO2" s="8"/>
      <c r="AP2" s="8"/>
      <c r="AQ2" s="269" t="s">
        <v>121</v>
      </c>
      <c r="AR2" s="270"/>
      <c r="AS2" s="270"/>
      <c r="AT2" s="271"/>
      <c r="AU2" s="269" t="s">
        <v>122</v>
      </c>
      <c r="AV2" s="269"/>
      <c r="AW2" s="269"/>
      <c r="AX2" s="269"/>
      <c r="AY2" s="269"/>
      <c r="AZ2" s="269"/>
      <c r="BA2" s="269"/>
      <c r="BB2" s="271"/>
      <c r="BC2" s="269" t="s">
        <v>123</v>
      </c>
      <c r="BD2" s="272"/>
      <c r="BE2" s="8"/>
      <c r="BF2" s="8"/>
      <c r="BG2" s="8"/>
      <c r="BH2" s="8"/>
      <c r="BI2" s="8"/>
      <c r="BJ2"/>
      <c r="BK2" s="185" t="s">
        <v>124</v>
      </c>
      <c r="BL2" s="186"/>
      <c r="BM2" s="186"/>
      <c r="BN2" s="187"/>
      <c r="BO2" s="188"/>
      <c r="BP2" s="67"/>
      <c r="BQ2" s="67"/>
    </row>
    <row r="3" spans="1:69" ht="18" customHeight="1" thickBot="1">
      <c r="A3" s="184"/>
      <c r="B3" s="305" t="s">
        <v>6</v>
      </c>
      <c r="C3" s="305"/>
      <c r="D3" s="305"/>
      <c r="E3" s="184"/>
      <c r="F3" s="184"/>
      <c r="G3" s="304"/>
      <c r="H3" s="263"/>
      <c r="I3" s="263"/>
      <c r="J3" s="263"/>
      <c r="K3" s="184"/>
      <c r="L3" s="5"/>
      <c r="M3" s="2"/>
      <c r="N3" s="1"/>
      <c r="O3" s="3"/>
      <c r="P3" s="3"/>
      <c r="Q3" s="3"/>
      <c r="R3" s="3"/>
      <c r="S3" s="3"/>
      <c r="T3" s="1"/>
      <c r="U3" s="3"/>
      <c r="V3" s="9"/>
      <c r="W3" s="3"/>
      <c r="X3" s="3"/>
      <c r="Y3" s="3"/>
      <c r="Z3" s="3"/>
      <c r="AA3" s="3"/>
      <c r="AB3" s="3"/>
      <c r="AC3" s="3"/>
      <c r="AD3" s="3"/>
      <c r="AE3" s="3"/>
      <c r="AF3" s="3"/>
      <c r="AG3" s="3"/>
      <c r="AH3" s="183"/>
      <c r="AI3" s="183"/>
      <c r="AJ3" s="183"/>
      <c r="AK3" s="183"/>
      <c r="AL3" s="183"/>
      <c r="AM3" s="4"/>
      <c r="AN3" s="4"/>
      <c r="AO3" s="10"/>
      <c r="AP3" s="10"/>
      <c r="AQ3" s="11"/>
      <c r="AR3" s="12"/>
      <c r="AS3" s="12"/>
      <c r="AT3" s="4"/>
      <c r="AU3" s="11"/>
      <c r="AV3" s="11"/>
      <c r="AW3" s="11"/>
      <c r="AX3" s="11"/>
      <c r="AY3" s="11"/>
      <c r="AZ3" s="11"/>
      <c r="BA3" s="11"/>
      <c r="BB3" s="4"/>
      <c r="BC3" s="11"/>
      <c r="BD3" s="11"/>
      <c r="BE3" s="10"/>
      <c r="BF3" s="10"/>
      <c r="BG3" s="10"/>
      <c r="BH3" s="10"/>
      <c r="BI3" s="10"/>
      <c r="BJ3"/>
      <c r="BK3" s="5"/>
      <c r="BL3" s="5"/>
      <c r="BM3" s="5"/>
      <c r="BN3"/>
      <c r="BO3" s="3"/>
      <c r="BP3" s="1"/>
      <c r="BQ3" s="1"/>
    </row>
    <row r="4" spans="1:69" ht="18" customHeight="1" thickTop="1" thickBot="1">
      <c r="A4" s="184"/>
      <c r="B4" s="189"/>
      <c r="C4" s="184"/>
      <c r="D4" s="184"/>
      <c r="E4" s="184"/>
      <c r="F4" s="184"/>
      <c r="G4" s="184"/>
      <c r="H4" s="184"/>
      <c r="I4" s="184"/>
      <c r="J4" s="184"/>
      <c r="K4" s="184"/>
      <c r="L4" s="5"/>
      <c r="M4" s="2"/>
      <c r="N4" s="183"/>
      <c r="O4" s="183"/>
      <c r="P4" s="183"/>
      <c r="Q4" s="183"/>
      <c r="R4" s="183"/>
      <c r="S4" s="183"/>
      <c r="T4" s="1"/>
      <c r="U4" s="14">
        <v>0</v>
      </c>
      <c r="V4" s="14">
        <v>551000</v>
      </c>
      <c r="W4" s="15">
        <v>1619000</v>
      </c>
      <c r="X4" s="15">
        <v>1620000</v>
      </c>
      <c r="Y4" s="15">
        <v>1622000</v>
      </c>
      <c r="Z4" s="15">
        <v>1624000</v>
      </c>
      <c r="AA4" s="15">
        <v>1628000</v>
      </c>
      <c r="AB4" s="15">
        <v>1800000</v>
      </c>
      <c r="AC4" s="15">
        <v>3600000</v>
      </c>
      <c r="AD4" s="15">
        <v>6600000</v>
      </c>
      <c r="AE4" s="16">
        <v>8500000</v>
      </c>
      <c r="AF4" s="306" t="s">
        <v>7</v>
      </c>
      <c r="AG4" s="13"/>
      <c r="AH4" s="183"/>
      <c r="AI4" s="295" t="s">
        <v>8</v>
      </c>
      <c r="AJ4" s="17"/>
      <c r="AK4" s="297" t="s">
        <v>9</v>
      </c>
      <c r="AL4" s="183"/>
      <c r="AM4" s="308" t="s">
        <v>10</v>
      </c>
      <c r="AN4" s="4"/>
      <c r="AO4" s="310" t="s">
        <v>11</v>
      </c>
      <c r="AP4" s="310" t="s">
        <v>12</v>
      </c>
      <c r="AQ4" s="158">
        <v>0</v>
      </c>
      <c r="AR4" s="159">
        <v>10000001</v>
      </c>
      <c r="AS4" s="159">
        <v>20000001</v>
      </c>
      <c r="AT4" s="4"/>
      <c r="AU4" s="313" t="s">
        <v>13</v>
      </c>
      <c r="AV4" s="162">
        <v>0</v>
      </c>
      <c r="AW4" s="162">
        <v>600000</v>
      </c>
      <c r="AX4" s="162">
        <v>1300000</v>
      </c>
      <c r="AY4" s="162">
        <v>4100000</v>
      </c>
      <c r="AZ4" s="162">
        <v>7700000</v>
      </c>
      <c r="BA4" s="162">
        <v>10000000</v>
      </c>
      <c r="BB4" s="4"/>
      <c r="BC4" s="313" t="s">
        <v>14</v>
      </c>
      <c r="BD4" s="162">
        <v>0</v>
      </c>
      <c r="BE4" s="162">
        <v>1100000</v>
      </c>
      <c r="BF4" s="162">
        <v>3300000</v>
      </c>
      <c r="BG4" s="162">
        <v>4100000</v>
      </c>
      <c r="BH4" s="162">
        <v>7700000</v>
      </c>
      <c r="BI4" s="162">
        <v>10000000</v>
      </c>
      <c r="BJ4"/>
      <c r="BK4" s="13" t="s">
        <v>107</v>
      </c>
      <c r="BM4" s="190" t="s">
        <v>125</v>
      </c>
      <c r="BN4" s="191"/>
      <c r="BO4" s="192"/>
      <c r="BP4" s="1"/>
      <c r="BQ4" s="273" t="s">
        <v>126</v>
      </c>
    </row>
    <row r="5" spans="1:69" ht="24.75" customHeight="1" thickBot="1">
      <c r="A5" s="184"/>
      <c r="B5" s="193" t="s">
        <v>15</v>
      </c>
      <c r="C5" s="194" t="s">
        <v>163</v>
      </c>
      <c r="D5" s="195" t="s">
        <v>150</v>
      </c>
      <c r="E5" s="195" t="s">
        <v>151</v>
      </c>
      <c r="F5" s="196" t="s">
        <v>152</v>
      </c>
      <c r="G5" s="197" t="s">
        <v>153</v>
      </c>
      <c r="H5" s="198"/>
      <c r="I5" s="198"/>
      <c r="J5" s="198"/>
      <c r="K5" s="184"/>
      <c r="L5" s="5"/>
      <c r="M5" s="2"/>
      <c r="N5" s="19" t="s">
        <v>20</v>
      </c>
      <c r="O5" s="32" t="s">
        <v>96</v>
      </c>
      <c r="P5" s="19" t="s">
        <v>97</v>
      </c>
      <c r="Q5" s="19" t="s">
        <v>95</v>
      </c>
      <c r="R5" s="19" t="s">
        <v>98</v>
      </c>
      <c r="S5" s="199" t="s">
        <v>21</v>
      </c>
      <c r="T5" s="1"/>
      <c r="U5" s="20">
        <v>550999</v>
      </c>
      <c r="V5" s="20">
        <v>1618999</v>
      </c>
      <c r="W5" s="20">
        <v>1619999</v>
      </c>
      <c r="X5" s="20">
        <v>1621999</v>
      </c>
      <c r="Y5" s="20">
        <v>1623999</v>
      </c>
      <c r="Z5" s="20">
        <v>1627999</v>
      </c>
      <c r="AA5" s="20">
        <v>1799999</v>
      </c>
      <c r="AB5" s="20">
        <v>3599999</v>
      </c>
      <c r="AC5" s="20">
        <v>6599999</v>
      </c>
      <c r="AD5" s="20">
        <v>8499999</v>
      </c>
      <c r="AE5" s="20"/>
      <c r="AF5" s="307"/>
      <c r="AG5" s="21"/>
      <c r="AH5" s="183"/>
      <c r="AI5" s="296"/>
      <c r="AJ5" s="22"/>
      <c r="AK5" s="298"/>
      <c r="AL5" s="183"/>
      <c r="AM5" s="309"/>
      <c r="AN5" s="4"/>
      <c r="AO5" s="311"/>
      <c r="AP5" s="312"/>
      <c r="AQ5" s="160">
        <v>10000000</v>
      </c>
      <c r="AR5" s="161">
        <v>20000000</v>
      </c>
      <c r="AS5" s="161"/>
      <c r="AT5" s="4"/>
      <c r="AU5" s="314"/>
      <c r="AV5" s="163">
        <v>599999</v>
      </c>
      <c r="AW5" s="163">
        <v>1299999</v>
      </c>
      <c r="AX5" s="163">
        <v>4099999</v>
      </c>
      <c r="AY5" s="163">
        <v>7699999</v>
      </c>
      <c r="AZ5" s="163">
        <v>9999999</v>
      </c>
      <c r="BA5" s="163"/>
      <c r="BB5" s="4"/>
      <c r="BC5" s="314"/>
      <c r="BD5" s="163">
        <v>1099999</v>
      </c>
      <c r="BE5" s="163">
        <v>3299999</v>
      </c>
      <c r="BF5" s="163">
        <v>4099999</v>
      </c>
      <c r="BG5" s="163">
        <v>7699999</v>
      </c>
      <c r="BH5" s="163">
        <v>9999999</v>
      </c>
      <c r="BI5" s="163"/>
      <c r="BJ5"/>
      <c r="BK5" s="200" t="s">
        <v>19</v>
      </c>
      <c r="BM5" s="19" t="s">
        <v>108</v>
      </c>
      <c r="BN5" s="274" t="s">
        <v>109</v>
      </c>
      <c r="BO5" s="200" t="s">
        <v>99</v>
      </c>
      <c r="BP5" s="1"/>
      <c r="BQ5" s="275" t="s">
        <v>110</v>
      </c>
    </row>
    <row r="6" spans="1:69" ht="21.75" customHeight="1">
      <c r="A6" s="184"/>
      <c r="B6" s="201" t="s">
        <v>22</v>
      </c>
      <c r="C6" s="202"/>
      <c r="D6" s="203"/>
      <c r="E6" s="203"/>
      <c r="F6" s="203"/>
      <c r="G6" s="204"/>
      <c r="H6" s="205"/>
      <c r="I6" s="205"/>
      <c r="J6" s="205"/>
      <c r="L6" s="1"/>
      <c r="M6" s="2"/>
      <c r="N6" s="18" t="str">
        <f t="shared" ref="N6:N13" si="0">IF(C6=$BK$11,"65歳以上",IF(OR(C6=$BK$9,C6=$BK$10),"64歳以下",""))</f>
        <v/>
      </c>
      <c r="O6" s="23">
        <f>F6+AK6+AM6</f>
        <v>0</v>
      </c>
      <c r="P6" s="181">
        <f t="shared" ref="P6:P13" si="1">IF(O6&lt;$P$25,0,O6-$P$25)</f>
        <v>0</v>
      </c>
      <c r="Q6" s="18" t="str">
        <f>IF(OR(C6=$BK$8,C6=$BK$9),"該当","")</f>
        <v/>
      </c>
      <c r="R6" s="23">
        <f>IF(Q6="該当",P6,0)</f>
        <v>0</v>
      </c>
      <c r="S6" s="206"/>
      <c r="T6" s="1"/>
      <c r="U6" s="24">
        <f t="shared" ref="U6:U13" si="2">IF(D6&lt;=$U$5,$U$16,"")</f>
        <v>0</v>
      </c>
      <c r="V6" s="25" t="str">
        <f>IF(AND($V$4&lt;=$D6,$D6&lt;=$V$5),$D6+$V$16,"")</f>
        <v/>
      </c>
      <c r="W6" s="25" t="str">
        <f t="shared" ref="W6:W13" si="3">IF(AND($W$4&lt;=$D6,$D6&lt;=$W$5),$W$16,"")</f>
        <v/>
      </c>
      <c r="X6" s="25" t="str">
        <f t="shared" ref="X6:X13" si="4">IF(AND($X$4&lt;=$D6,$D6&lt;=$X$5),$X$16,"")</f>
        <v/>
      </c>
      <c r="Y6" s="25" t="str">
        <f t="shared" ref="Y6:Y13" si="5">IF(AND($Y$4&lt;=$D6,$D6&lt;=$Y$5),$Y$16,"")</f>
        <v/>
      </c>
      <c r="Z6" s="25" t="str">
        <f t="shared" ref="Z6:Z13" si="6">IF(AND($Z$4&lt;=$D6,$D6&lt;=$Z$5),$Z$16,"")</f>
        <v/>
      </c>
      <c r="AA6" s="25" t="str">
        <f t="shared" ref="AA6:AA13" si="7">IF(AND($AA$4&lt;=$D6,$D6&lt;=$AA$5),ROUNDDOWN($D6/4,-3)*$AA$15+$AA$16,"")</f>
        <v/>
      </c>
      <c r="AB6" s="25" t="str">
        <f t="shared" ref="AB6:AB13" si="8">IF(AND($AB$4&lt;=$D6,$D6&lt;=$AB$5),ROUNDDOWN($D6/4,-3)*$AB$15+$AB$16,"")</f>
        <v/>
      </c>
      <c r="AC6" s="25" t="str">
        <f t="shared" ref="AC6:AC13" si="9">IF(AND($AC$4&lt;=$D6,$D6&lt;=$AC$5),ROUNDDOWN($D6/4,-3)*$AC$15+$AC$16,"")</f>
        <v/>
      </c>
      <c r="AD6" s="25" t="str">
        <f t="shared" ref="AD6:AD13" si="10">IF(AND($AD$4&lt;=$D6,$D6&lt;=$AD$5),$D6*$AD$15+$AD$16,"")</f>
        <v/>
      </c>
      <c r="AE6" s="25" t="str">
        <f t="shared" ref="AE6:AE13" si="11">IF($D6&gt;=$AE$4,$D6+$AE$16,"")</f>
        <v/>
      </c>
      <c r="AF6" s="25">
        <f t="shared" ref="AF6:AF13" si="12">SUM(U6:AE6)</f>
        <v>0</v>
      </c>
      <c r="AG6" s="26"/>
      <c r="AH6" s="183"/>
      <c r="AI6" s="27">
        <f t="shared" ref="AI6:AI13" si="13">IF(OR(AF6=0,AM6=0),0,MIN(AF6,$AI$15)+MIN(AM6,$AI$16)-100000)</f>
        <v>0</v>
      </c>
      <c r="AJ6" s="28"/>
      <c r="AK6" s="172">
        <f>AF6-AI6</f>
        <v>0</v>
      </c>
      <c r="AL6" s="183"/>
      <c r="AM6" s="29">
        <f t="shared" ref="AM6:AM13" si="14">SUM(AQ6:AS6)</f>
        <v>0</v>
      </c>
      <c r="AN6" s="4"/>
      <c r="AO6" s="25">
        <f>IF(N6="64歳以下",AU6,IF(N6="65歳以上",BC6,0))</f>
        <v>0</v>
      </c>
      <c r="AP6" s="25">
        <f t="shared" ref="AP6:AP13" si="15">F6+AF6</f>
        <v>0</v>
      </c>
      <c r="AQ6" s="30">
        <f>IF(AND($AQ$4&lt;=AP6,AP6&lt;=$AQ$5),IF(AO6&gt;0,AO6+$AQ$15,0),"")</f>
        <v>0</v>
      </c>
      <c r="AR6" s="31" t="str">
        <f>IF(AND($AR$4&lt;=AP6,AP6&lt;=$AR$5),IF(AO6&gt;0,AO6+AR15,0),"")</f>
        <v/>
      </c>
      <c r="AS6" s="31" t="str">
        <f>IF($AS$4&lt;=AP6,IF(AO6&gt;0,AO6+$AS$15,0),"")</f>
        <v/>
      </c>
      <c r="AT6" s="4"/>
      <c r="AU6" s="25">
        <f t="shared" ref="AU6:AU13" si="16">SUM(AV6:BA6)</f>
        <v>0</v>
      </c>
      <c r="AV6" s="25">
        <f t="shared" ref="AV6:AV13" si="17">IF(AND($AV$4&lt;=D6,D6&lt;=$AV$5),0,"")</f>
        <v>0</v>
      </c>
      <c r="AW6" s="25" t="str">
        <f t="shared" ref="AW6:AW13" si="18">IF(AND($AW$4&lt;=E6,E6&lt;=$AW$5),E6-$AW$16,"")</f>
        <v/>
      </c>
      <c r="AX6" s="25" t="str">
        <f t="shared" ref="AX6:AX13" si="19">IF(AND($AX$4&lt;=E6,E6&lt;=$AX$5),ROUNDDOWN(E6*$AX$15-$AX$16,0),"")</f>
        <v/>
      </c>
      <c r="AY6" s="25" t="str">
        <f t="shared" ref="AY6:AY13" si="20">IF(AND($AY$4&lt;=E6,E6&lt;=$AY$5),ROUNDDOWN(E6*$AY$15-$AY$16,0),"")</f>
        <v/>
      </c>
      <c r="AZ6" s="25" t="str">
        <f t="shared" ref="AZ6:AZ13" si="21">IF(AND($AZ$4&lt;=E6,E6&lt;=$AZ$5),ROUNDDOWN(E6*$AZ$15-$AZ$16,0),"")</f>
        <v/>
      </c>
      <c r="BA6" s="25" t="str">
        <f t="shared" ref="BA6:BA13" si="22">IF($BA$4&lt;=E6,E6-$BA$16,"")</f>
        <v/>
      </c>
      <c r="BB6" s="4"/>
      <c r="BC6" s="25">
        <f t="shared" ref="BC6:BC13" si="23">SUM(BD6:BI6)</f>
        <v>0</v>
      </c>
      <c r="BD6" s="25">
        <f t="shared" ref="BD6:BD13" si="24">IF(AND($BD$4&lt;=E6,E6&lt;=$BD$5),0,"")</f>
        <v>0</v>
      </c>
      <c r="BE6" s="25" t="str">
        <f t="shared" ref="BE6:BE13" si="25">IF(AND($BE$4&lt;=E6,E6&lt;=$BE$5),E6-$BE$16,"")</f>
        <v/>
      </c>
      <c r="BF6" s="25" t="str">
        <f t="shared" ref="BF6:BF13" si="26">IF(AND($BF$4&lt;=E6,E6&lt;=$BF$5),ROUNDDOWN(E6*$BF$15-$BF$16,0),"")</f>
        <v/>
      </c>
      <c r="BG6" s="25" t="str">
        <f t="shared" ref="BG6:BG13" si="27">IF(AND($BG$4&lt;=E6,E6&lt;=$BG$5),ROUNDDOWN(E6*$BG$15-$BG$16,0),"")</f>
        <v/>
      </c>
      <c r="BH6" s="25" t="str">
        <f t="shared" ref="BH6:BH13" si="28">IF(AND($BH$4&lt;=E6,E6&lt;=$BH$5),ROUNDDOWN(E6*$BH$15-$BH$16,0),"")</f>
        <v/>
      </c>
      <c r="BI6" s="25" t="str">
        <f t="shared" ref="BI6:BI13" si="29">IF($BI$4&lt;=E6,E6-$BI$16,"")</f>
        <v/>
      </c>
      <c r="BJ6"/>
      <c r="BK6" s="275"/>
      <c r="BM6" s="207">
        <f t="shared" ref="BM6:BM13" si="30">SUM(D6:G6)</f>
        <v>0</v>
      </c>
      <c r="BN6" s="208" t="str">
        <f t="shared" ref="BN6:BN13" si="31">IF(AND(BM6&gt;0,C6=""),"×","")</f>
        <v/>
      </c>
      <c r="BO6" s="209"/>
      <c r="BP6" s="1"/>
      <c r="BQ6" s="276" t="s">
        <v>111</v>
      </c>
    </row>
    <row r="7" spans="1:69" ht="21.75" customHeight="1">
      <c r="A7" s="184"/>
      <c r="B7" s="210" t="s">
        <v>23</v>
      </c>
      <c r="C7" s="202"/>
      <c r="D7" s="287"/>
      <c r="E7" s="211"/>
      <c r="F7" s="212"/>
      <c r="G7" s="213"/>
      <c r="H7" s="205"/>
      <c r="I7" s="205"/>
      <c r="J7" s="205"/>
      <c r="L7" s="1"/>
      <c r="M7" s="2"/>
      <c r="N7" s="18" t="str">
        <f t="shared" si="0"/>
        <v/>
      </c>
      <c r="O7" s="23">
        <f>F7+AK7+AM7</f>
        <v>0</v>
      </c>
      <c r="P7" s="181">
        <f t="shared" si="1"/>
        <v>0</v>
      </c>
      <c r="Q7" s="18" t="str">
        <f t="shared" ref="Q7:Q13" si="32">IF(OR(C7=$BK$8,C7=$BK$9),"該当","")</f>
        <v/>
      </c>
      <c r="R7" s="23">
        <f t="shared" ref="R7:R13" si="33">IF(Q7="該当",P7,0)</f>
        <v>0</v>
      </c>
      <c r="S7" s="206"/>
      <c r="T7" s="1"/>
      <c r="U7" s="24">
        <f t="shared" si="2"/>
        <v>0</v>
      </c>
      <c r="V7" s="25" t="str">
        <f t="shared" ref="V7:V13" si="34">IF(AND($V$4&lt;=$D7,$D7&lt;=$V$5),$D7+$V$16,"")</f>
        <v/>
      </c>
      <c r="W7" s="25" t="str">
        <f t="shared" si="3"/>
        <v/>
      </c>
      <c r="X7" s="25" t="str">
        <f t="shared" si="4"/>
        <v/>
      </c>
      <c r="Y7" s="25" t="str">
        <f t="shared" si="5"/>
        <v/>
      </c>
      <c r="Z7" s="25" t="str">
        <f t="shared" si="6"/>
        <v/>
      </c>
      <c r="AA7" s="25" t="str">
        <f t="shared" si="7"/>
        <v/>
      </c>
      <c r="AB7" s="25" t="str">
        <f t="shared" si="8"/>
        <v/>
      </c>
      <c r="AC7" s="25" t="str">
        <f t="shared" si="9"/>
        <v/>
      </c>
      <c r="AD7" s="25" t="str">
        <f t="shared" si="10"/>
        <v/>
      </c>
      <c r="AE7" s="25" t="str">
        <f t="shared" si="11"/>
        <v/>
      </c>
      <c r="AF7" s="25">
        <f t="shared" ref="AF7:AF8" si="35">SUM(U7:AE7)</f>
        <v>0</v>
      </c>
      <c r="AG7" s="26"/>
      <c r="AH7" s="183"/>
      <c r="AI7" s="27">
        <f t="shared" si="13"/>
        <v>0</v>
      </c>
      <c r="AJ7" s="28"/>
      <c r="AK7" s="172">
        <f t="shared" ref="AK7:AK13" si="36">AF7-AI7</f>
        <v>0</v>
      </c>
      <c r="AL7" s="183"/>
      <c r="AM7" s="29">
        <f t="shared" si="14"/>
        <v>0</v>
      </c>
      <c r="AN7" s="4"/>
      <c r="AO7" s="25">
        <f t="shared" ref="AO7:AO13" si="37">IF(N7="64歳以下",AU7,IF(N7="65歳以上",BC7,0))</f>
        <v>0</v>
      </c>
      <c r="AP7" s="25">
        <f t="shared" si="15"/>
        <v>0</v>
      </c>
      <c r="AQ7" s="30">
        <f t="shared" ref="AQ7:AQ10" si="38">IF(AND($AQ$4&lt;=AP7,AP7&lt;=$AQ$5),IF(AO7&gt;0,AO7+$AQ$15,0),"")</f>
        <v>0</v>
      </c>
      <c r="AR7" s="31" t="str">
        <f>IF(AND($AR$4&lt;=AP7,AP7&lt;=$AR$5),IF(AO7&gt;0,AO7+AR15,0),"")</f>
        <v/>
      </c>
      <c r="AS7" s="31" t="str">
        <f>IF($AS$4&lt;=AP7,IF(AO7&gt;0,AO7+$AS$15,0),"")</f>
        <v/>
      </c>
      <c r="AT7" s="4"/>
      <c r="AU7" s="25">
        <f t="shared" ref="AU7:AU8" si="39">SUM(AV7:BA7)</f>
        <v>0</v>
      </c>
      <c r="AV7" s="25">
        <f t="shared" si="17"/>
        <v>0</v>
      </c>
      <c r="AW7" s="25" t="str">
        <f t="shared" si="18"/>
        <v/>
      </c>
      <c r="AX7" s="25" t="str">
        <f t="shared" si="19"/>
        <v/>
      </c>
      <c r="AY7" s="25" t="str">
        <f t="shared" si="20"/>
        <v/>
      </c>
      <c r="AZ7" s="25" t="str">
        <f t="shared" si="21"/>
        <v/>
      </c>
      <c r="BA7" s="25" t="str">
        <f t="shared" si="22"/>
        <v/>
      </c>
      <c r="BB7" s="4"/>
      <c r="BC7" s="25">
        <f t="shared" si="23"/>
        <v>0</v>
      </c>
      <c r="BD7" s="25">
        <f t="shared" si="24"/>
        <v>0</v>
      </c>
      <c r="BE7" s="25" t="str">
        <f t="shared" si="25"/>
        <v/>
      </c>
      <c r="BF7" s="25" t="str">
        <f t="shared" si="26"/>
        <v/>
      </c>
      <c r="BG7" s="25" t="str">
        <f t="shared" si="27"/>
        <v/>
      </c>
      <c r="BH7" s="25" t="str">
        <f t="shared" si="28"/>
        <v/>
      </c>
      <c r="BI7" s="25" t="str">
        <f t="shared" si="29"/>
        <v/>
      </c>
      <c r="BJ7"/>
      <c r="BK7" s="277" t="s">
        <v>127</v>
      </c>
      <c r="BM7" s="207">
        <f t="shared" si="30"/>
        <v>0</v>
      </c>
      <c r="BN7" s="208" t="str">
        <f t="shared" si="31"/>
        <v/>
      </c>
      <c r="BO7" s="214"/>
      <c r="BP7" s="1"/>
      <c r="BQ7" s="1"/>
    </row>
    <row r="8" spans="1:69" ht="21.75" customHeight="1">
      <c r="A8" s="184"/>
      <c r="B8" s="210" t="s">
        <v>24</v>
      </c>
      <c r="C8" s="202"/>
      <c r="D8" s="212"/>
      <c r="E8" s="211"/>
      <c r="F8" s="212"/>
      <c r="G8" s="213"/>
      <c r="H8" s="205"/>
      <c r="I8" s="205"/>
      <c r="J8" s="205"/>
      <c r="L8" s="1"/>
      <c r="M8" s="2"/>
      <c r="N8" s="18" t="str">
        <f t="shared" si="0"/>
        <v/>
      </c>
      <c r="O8" s="23">
        <f t="shared" ref="O8:O13" si="40">F8+AK8+AM8</f>
        <v>0</v>
      </c>
      <c r="P8" s="181">
        <f t="shared" si="1"/>
        <v>0</v>
      </c>
      <c r="Q8" s="18" t="str">
        <f t="shared" si="32"/>
        <v/>
      </c>
      <c r="R8" s="23">
        <f t="shared" si="33"/>
        <v>0</v>
      </c>
      <c r="S8" s="206"/>
      <c r="T8" s="1"/>
      <c r="U8" s="24">
        <f t="shared" si="2"/>
        <v>0</v>
      </c>
      <c r="V8" s="25" t="str">
        <f t="shared" si="34"/>
        <v/>
      </c>
      <c r="W8" s="25" t="str">
        <f t="shared" si="3"/>
        <v/>
      </c>
      <c r="X8" s="25" t="str">
        <f t="shared" si="4"/>
        <v/>
      </c>
      <c r="Y8" s="25" t="str">
        <f t="shared" si="5"/>
        <v/>
      </c>
      <c r="Z8" s="25" t="str">
        <f t="shared" si="6"/>
        <v/>
      </c>
      <c r="AA8" s="25" t="str">
        <f t="shared" si="7"/>
        <v/>
      </c>
      <c r="AB8" s="25" t="str">
        <f t="shared" si="8"/>
        <v/>
      </c>
      <c r="AC8" s="25" t="str">
        <f t="shared" si="9"/>
        <v/>
      </c>
      <c r="AD8" s="25" t="str">
        <f t="shared" si="10"/>
        <v/>
      </c>
      <c r="AE8" s="25" t="str">
        <f t="shared" si="11"/>
        <v/>
      </c>
      <c r="AF8" s="25">
        <f t="shared" si="35"/>
        <v>0</v>
      </c>
      <c r="AG8" s="26"/>
      <c r="AH8" s="183"/>
      <c r="AI8" s="27">
        <f t="shared" si="13"/>
        <v>0</v>
      </c>
      <c r="AJ8" s="28"/>
      <c r="AK8" s="172">
        <f t="shared" si="36"/>
        <v>0</v>
      </c>
      <c r="AL8" s="183"/>
      <c r="AM8" s="29">
        <f t="shared" si="14"/>
        <v>0</v>
      </c>
      <c r="AN8" s="4"/>
      <c r="AO8" s="25">
        <f t="shared" si="37"/>
        <v>0</v>
      </c>
      <c r="AP8" s="25">
        <f t="shared" si="15"/>
        <v>0</v>
      </c>
      <c r="AQ8" s="30">
        <f t="shared" si="38"/>
        <v>0</v>
      </c>
      <c r="AR8" s="31" t="str">
        <f>IF(AND($AR$4&lt;=AP8,AP8&lt;=$AR$5),IF(AO8&gt;0,AO8+AR15,0),"")</f>
        <v/>
      </c>
      <c r="AS8" s="31" t="str">
        <f t="shared" ref="AS8" si="41">IF($AS$4&lt;=AP8,IF(AO8&gt;0,AO8+$AS$15,0),"")</f>
        <v/>
      </c>
      <c r="AT8" s="4"/>
      <c r="AU8" s="25">
        <f t="shared" si="39"/>
        <v>0</v>
      </c>
      <c r="AV8" s="25">
        <f t="shared" si="17"/>
        <v>0</v>
      </c>
      <c r="AW8" s="25" t="str">
        <f t="shared" si="18"/>
        <v/>
      </c>
      <c r="AX8" s="25" t="str">
        <f t="shared" si="19"/>
        <v/>
      </c>
      <c r="AY8" s="25" t="str">
        <f t="shared" si="20"/>
        <v/>
      </c>
      <c r="AZ8" s="25" t="str">
        <f t="shared" si="21"/>
        <v/>
      </c>
      <c r="BA8" s="25" t="str">
        <f t="shared" si="22"/>
        <v/>
      </c>
      <c r="BB8" s="4"/>
      <c r="BC8" s="25">
        <f t="shared" si="23"/>
        <v>0</v>
      </c>
      <c r="BD8" s="25">
        <f t="shared" si="24"/>
        <v>0</v>
      </c>
      <c r="BE8" s="25" t="str">
        <f t="shared" si="25"/>
        <v/>
      </c>
      <c r="BF8" s="25" t="str">
        <f t="shared" si="26"/>
        <v/>
      </c>
      <c r="BG8" s="25" t="str">
        <f t="shared" si="27"/>
        <v/>
      </c>
      <c r="BH8" s="25" t="str">
        <f t="shared" si="28"/>
        <v/>
      </c>
      <c r="BI8" s="25" t="str">
        <f t="shared" si="29"/>
        <v/>
      </c>
      <c r="BJ8"/>
      <c r="BK8" s="278" t="s">
        <v>25</v>
      </c>
      <c r="BM8" s="207">
        <f t="shared" si="30"/>
        <v>0</v>
      </c>
      <c r="BN8" s="208" t="str">
        <f t="shared" si="31"/>
        <v/>
      </c>
      <c r="BO8" s="214"/>
      <c r="BP8" s="1"/>
      <c r="BQ8" s="5" t="s">
        <v>128</v>
      </c>
    </row>
    <row r="9" spans="1:69" ht="21.75" customHeight="1">
      <c r="A9" s="184"/>
      <c r="B9" s="210" t="s">
        <v>26</v>
      </c>
      <c r="C9" s="202"/>
      <c r="D9" s="211"/>
      <c r="E9" s="211"/>
      <c r="F9" s="212"/>
      <c r="G9" s="213"/>
      <c r="H9" s="205"/>
      <c r="I9" s="205"/>
      <c r="J9" s="205"/>
      <c r="L9" s="1"/>
      <c r="M9" s="2"/>
      <c r="N9" s="18" t="str">
        <f t="shared" si="0"/>
        <v/>
      </c>
      <c r="O9" s="23">
        <f t="shared" si="40"/>
        <v>0</v>
      </c>
      <c r="P9" s="181">
        <f t="shared" si="1"/>
        <v>0</v>
      </c>
      <c r="Q9" s="18" t="str">
        <f t="shared" si="32"/>
        <v/>
      </c>
      <c r="R9" s="23">
        <f t="shared" si="33"/>
        <v>0</v>
      </c>
      <c r="S9" s="206"/>
      <c r="T9" s="1"/>
      <c r="U9" s="24">
        <f t="shared" si="2"/>
        <v>0</v>
      </c>
      <c r="V9" s="25" t="str">
        <f t="shared" si="34"/>
        <v/>
      </c>
      <c r="W9" s="25" t="str">
        <f t="shared" si="3"/>
        <v/>
      </c>
      <c r="X9" s="25" t="str">
        <f t="shared" si="4"/>
        <v/>
      </c>
      <c r="Y9" s="25" t="str">
        <f t="shared" si="5"/>
        <v/>
      </c>
      <c r="Z9" s="25" t="str">
        <f t="shared" si="6"/>
        <v/>
      </c>
      <c r="AA9" s="25" t="str">
        <f t="shared" si="7"/>
        <v/>
      </c>
      <c r="AB9" s="25" t="str">
        <f t="shared" si="8"/>
        <v/>
      </c>
      <c r="AC9" s="25" t="str">
        <f t="shared" si="9"/>
        <v/>
      </c>
      <c r="AD9" s="25" t="str">
        <f t="shared" si="10"/>
        <v/>
      </c>
      <c r="AE9" s="25" t="str">
        <f t="shared" si="11"/>
        <v/>
      </c>
      <c r="AF9" s="25">
        <f t="shared" si="12"/>
        <v>0</v>
      </c>
      <c r="AG9" s="26"/>
      <c r="AH9" s="183"/>
      <c r="AI9" s="27">
        <f t="shared" si="13"/>
        <v>0</v>
      </c>
      <c r="AJ9" s="28"/>
      <c r="AK9" s="172">
        <f t="shared" si="36"/>
        <v>0</v>
      </c>
      <c r="AL9" s="183"/>
      <c r="AM9" s="29">
        <f t="shared" si="14"/>
        <v>0</v>
      </c>
      <c r="AN9" s="4"/>
      <c r="AO9" s="25">
        <f t="shared" si="37"/>
        <v>0</v>
      </c>
      <c r="AP9" s="25">
        <f t="shared" si="15"/>
        <v>0</v>
      </c>
      <c r="AQ9" s="30">
        <f>IF(AND($AQ$4&lt;=AP9,AP9&lt;=$AQ$5),IF(AO9&gt;0,AO9+$AQ$15,0),"")</f>
        <v>0</v>
      </c>
      <c r="AR9" s="31" t="str">
        <f>IF(AND($AR$4&lt;=AP9,AP9&lt;=$AR$5),IF(AO9&gt;0,AO9+AR15,0),"")</f>
        <v/>
      </c>
      <c r="AS9" s="31" t="str">
        <f>IF($AS$4&lt;=AP9,IF(AO9&gt;0,AO9+$AS$15,0),"")</f>
        <v/>
      </c>
      <c r="AT9" s="4"/>
      <c r="AU9" s="25">
        <f t="shared" si="16"/>
        <v>0</v>
      </c>
      <c r="AV9" s="25">
        <f t="shared" si="17"/>
        <v>0</v>
      </c>
      <c r="AW9" s="25" t="str">
        <f t="shared" si="18"/>
        <v/>
      </c>
      <c r="AX9" s="25" t="str">
        <f t="shared" si="19"/>
        <v/>
      </c>
      <c r="AY9" s="25" t="str">
        <f t="shared" si="20"/>
        <v/>
      </c>
      <c r="AZ9" s="25" t="str">
        <f t="shared" si="21"/>
        <v/>
      </c>
      <c r="BA9" s="25" t="str">
        <f t="shared" si="22"/>
        <v/>
      </c>
      <c r="BB9" s="4"/>
      <c r="BC9" s="25">
        <f t="shared" si="23"/>
        <v>0</v>
      </c>
      <c r="BD9" s="25">
        <f t="shared" si="24"/>
        <v>0</v>
      </c>
      <c r="BE9" s="25" t="str">
        <f t="shared" si="25"/>
        <v/>
      </c>
      <c r="BF9" s="25" t="str">
        <f t="shared" si="26"/>
        <v/>
      </c>
      <c r="BG9" s="25" t="str">
        <f t="shared" si="27"/>
        <v/>
      </c>
      <c r="BH9" s="25" t="str">
        <f t="shared" si="28"/>
        <v/>
      </c>
      <c r="BI9" s="25" t="str">
        <f t="shared" si="29"/>
        <v/>
      </c>
      <c r="BJ9"/>
      <c r="BK9" s="278" t="s">
        <v>106</v>
      </c>
      <c r="BM9" s="207">
        <f t="shared" si="30"/>
        <v>0</v>
      </c>
      <c r="BN9" s="208" t="str">
        <f t="shared" si="31"/>
        <v/>
      </c>
      <c r="BO9" s="214"/>
      <c r="BP9" s="1"/>
      <c r="BQ9" s="5" t="s">
        <v>129</v>
      </c>
    </row>
    <row r="10" spans="1:69" ht="21.75" customHeight="1">
      <c r="A10" s="184"/>
      <c r="B10" s="210" t="s">
        <v>27</v>
      </c>
      <c r="C10" s="202"/>
      <c r="D10" s="211"/>
      <c r="E10" s="211"/>
      <c r="F10" s="212"/>
      <c r="G10" s="213"/>
      <c r="H10" s="205"/>
      <c r="I10" s="205"/>
      <c r="J10" s="205"/>
      <c r="L10" s="1"/>
      <c r="M10" s="2"/>
      <c r="N10" s="18" t="str">
        <f t="shared" si="0"/>
        <v/>
      </c>
      <c r="O10" s="23">
        <f t="shared" si="40"/>
        <v>0</v>
      </c>
      <c r="P10" s="181">
        <f t="shared" si="1"/>
        <v>0</v>
      </c>
      <c r="Q10" s="18" t="str">
        <f t="shared" si="32"/>
        <v/>
      </c>
      <c r="R10" s="23">
        <f t="shared" si="33"/>
        <v>0</v>
      </c>
      <c r="S10" s="206"/>
      <c r="T10" s="1"/>
      <c r="U10" s="24">
        <f t="shared" si="2"/>
        <v>0</v>
      </c>
      <c r="V10" s="25" t="str">
        <f t="shared" si="34"/>
        <v/>
      </c>
      <c r="W10" s="25" t="str">
        <f t="shared" si="3"/>
        <v/>
      </c>
      <c r="X10" s="25" t="str">
        <f t="shared" si="4"/>
        <v/>
      </c>
      <c r="Y10" s="25" t="str">
        <f t="shared" si="5"/>
        <v/>
      </c>
      <c r="Z10" s="25" t="str">
        <f t="shared" si="6"/>
        <v/>
      </c>
      <c r="AA10" s="25" t="str">
        <f t="shared" si="7"/>
        <v/>
      </c>
      <c r="AB10" s="25" t="str">
        <f t="shared" si="8"/>
        <v/>
      </c>
      <c r="AC10" s="25" t="str">
        <f t="shared" si="9"/>
        <v/>
      </c>
      <c r="AD10" s="25" t="str">
        <f t="shared" si="10"/>
        <v/>
      </c>
      <c r="AE10" s="25" t="str">
        <f t="shared" si="11"/>
        <v/>
      </c>
      <c r="AF10" s="25">
        <f t="shared" si="12"/>
        <v>0</v>
      </c>
      <c r="AG10" s="26"/>
      <c r="AH10" s="183"/>
      <c r="AI10" s="27">
        <f t="shared" si="13"/>
        <v>0</v>
      </c>
      <c r="AJ10" s="28"/>
      <c r="AK10" s="172">
        <f t="shared" si="36"/>
        <v>0</v>
      </c>
      <c r="AL10" s="183"/>
      <c r="AM10" s="29">
        <f t="shared" si="14"/>
        <v>0</v>
      </c>
      <c r="AN10" s="4"/>
      <c r="AO10" s="25">
        <f t="shared" si="37"/>
        <v>0</v>
      </c>
      <c r="AP10" s="25">
        <f t="shared" si="15"/>
        <v>0</v>
      </c>
      <c r="AQ10" s="30">
        <f t="shared" si="38"/>
        <v>0</v>
      </c>
      <c r="AR10" s="31" t="str">
        <f>IF(AND($AR$4&lt;=AP10,AP10&lt;=$AR$5),IF(AO10&gt;0,AO10+AR15,0),"")</f>
        <v/>
      </c>
      <c r="AS10" s="31" t="str">
        <f>IF($AS$4&lt;=AP10,IF(AO10&gt;0,AO10+$AS$15,0),"")</f>
        <v/>
      </c>
      <c r="AT10" s="4"/>
      <c r="AU10" s="25">
        <f t="shared" si="16"/>
        <v>0</v>
      </c>
      <c r="AV10" s="25">
        <f t="shared" si="17"/>
        <v>0</v>
      </c>
      <c r="AW10" s="25" t="str">
        <f t="shared" si="18"/>
        <v/>
      </c>
      <c r="AX10" s="25" t="str">
        <f t="shared" si="19"/>
        <v/>
      </c>
      <c r="AY10" s="25" t="str">
        <f t="shared" si="20"/>
        <v/>
      </c>
      <c r="AZ10" s="25" t="str">
        <f t="shared" si="21"/>
        <v/>
      </c>
      <c r="BA10" s="25" t="str">
        <f t="shared" si="22"/>
        <v/>
      </c>
      <c r="BB10" s="4"/>
      <c r="BC10" s="25">
        <f t="shared" si="23"/>
        <v>0</v>
      </c>
      <c r="BD10" s="25">
        <f t="shared" si="24"/>
        <v>0</v>
      </c>
      <c r="BE10" s="25" t="str">
        <f t="shared" si="25"/>
        <v/>
      </c>
      <c r="BF10" s="25" t="str">
        <f t="shared" si="26"/>
        <v/>
      </c>
      <c r="BG10" s="25" t="str">
        <f t="shared" si="27"/>
        <v/>
      </c>
      <c r="BH10" s="25" t="str">
        <f t="shared" si="28"/>
        <v/>
      </c>
      <c r="BI10" s="25" t="str">
        <f t="shared" si="29"/>
        <v/>
      </c>
      <c r="BJ10"/>
      <c r="BK10" s="278" t="s">
        <v>28</v>
      </c>
      <c r="BM10" s="207">
        <f t="shared" si="30"/>
        <v>0</v>
      </c>
      <c r="BN10" s="208" t="str">
        <f t="shared" si="31"/>
        <v/>
      </c>
      <c r="BO10" s="214"/>
      <c r="BP10" s="1"/>
      <c r="BQ10" s="5" t="s">
        <v>130</v>
      </c>
    </row>
    <row r="11" spans="1:69" ht="21.75" customHeight="1">
      <c r="A11" s="184"/>
      <c r="B11" s="210" t="s">
        <v>29</v>
      </c>
      <c r="C11" s="202"/>
      <c r="D11" s="211"/>
      <c r="E11" s="211"/>
      <c r="F11" s="212"/>
      <c r="G11" s="213"/>
      <c r="H11" s="205"/>
      <c r="I11" s="205"/>
      <c r="J11" s="205"/>
      <c r="L11" s="1"/>
      <c r="M11" s="2"/>
      <c r="N11" s="18" t="str">
        <f t="shared" si="0"/>
        <v/>
      </c>
      <c r="O11" s="23">
        <f t="shared" si="40"/>
        <v>0</v>
      </c>
      <c r="P11" s="181">
        <f t="shared" si="1"/>
        <v>0</v>
      </c>
      <c r="Q11" s="18" t="str">
        <f t="shared" si="32"/>
        <v/>
      </c>
      <c r="R11" s="23">
        <f t="shared" si="33"/>
        <v>0</v>
      </c>
      <c r="S11" s="206"/>
      <c r="T11" s="1"/>
      <c r="U11" s="24">
        <f t="shared" si="2"/>
        <v>0</v>
      </c>
      <c r="V11" s="25" t="str">
        <f t="shared" si="34"/>
        <v/>
      </c>
      <c r="W11" s="25" t="str">
        <f t="shared" si="3"/>
        <v/>
      </c>
      <c r="X11" s="25" t="str">
        <f t="shared" si="4"/>
        <v/>
      </c>
      <c r="Y11" s="25" t="str">
        <f t="shared" si="5"/>
        <v/>
      </c>
      <c r="Z11" s="25" t="str">
        <f t="shared" si="6"/>
        <v/>
      </c>
      <c r="AA11" s="25" t="str">
        <f t="shared" si="7"/>
        <v/>
      </c>
      <c r="AB11" s="25" t="str">
        <f t="shared" si="8"/>
        <v/>
      </c>
      <c r="AC11" s="25" t="str">
        <f t="shared" si="9"/>
        <v/>
      </c>
      <c r="AD11" s="25" t="str">
        <f t="shared" si="10"/>
        <v/>
      </c>
      <c r="AE11" s="25" t="str">
        <f t="shared" si="11"/>
        <v/>
      </c>
      <c r="AF11" s="25">
        <f t="shared" si="12"/>
        <v>0</v>
      </c>
      <c r="AG11" s="26"/>
      <c r="AH11" s="183"/>
      <c r="AI11" s="27">
        <f t="shared" si="13"/>
        <v>0</v>
      </c>
      <c r="AJ11" s="28"/>
      <c r="AK11" s="172">
        <f t="shared" si="36"/>
        <v>0</v>
      </c>
      <c r="AL11" s="183"/>
      <c r="AM11" s="29">
        <f t="shared" si="14"/>
        <v>0</v>
      </c>
      <c r="AN11" s="4"/>
      <c r="AO11" s="25">
        <f t="shared" si="37"/>
        <v>0</v>
      </c>
      <c r="AP11" s="25">
        <f t="shared" si="15"/>
        <v>0</v>
      </c>
      <c r="AQ11" s="30">
        <f>IF(AND($AQ$4&lt;=AP11,AP11&lt;=$AQ$5),IF(AO11&gt;0,AO11+$AQ$15,0),"")</f>
        <v>0</v>
      </c>
      <c r="AR11" s="31" t="str">
        <f>IF(AND($AR$4&lt;=AP11,AP11&lt;=$AR$5),IF(AO11&gt;0,AO11+AR15,0),"")</f>
        <v/>
      </c>
      <c r="AS11" s="31" t="str">
        <f>IF($AS$4&lt;=AP11,IF(AO11&gt;0,AO11+$AS$15,0),"")</f>
        <v/>
      </c>
      <c r="AT11" s="4"/>
      <c r="AU11" s="25">
        <f t="shared" si="16"/>
        <v>0</v>
      </c>
      <c r="AV11" s="25">
        <f t="shared" si="17"/>
        <v>0</v>
      </c>
      <c r="AW11" s="25" t="str">
        <f t="shared" si="18"/>
        <v/>
      </c>
      <c r="AX11" s="25" t="str">
        <f t="shared" si="19"/>
        <v/>
      </c>
      <c r="AY11" s="25" t="str">
        <f t="shared" si="20"/>
        <v/>
      </c>
      <c r="AZ11" s="25" t="str">
        <f t="shared" si="21"/>
        <v/>
      </c>
      <c r="BA11" s="25" t="str">
        <f t="shared" si="22"/>
        <v/>
      </c>
      <c r="BB11" s="4"/>
      <c r="BC11" s="25">
        <f t="shared" si="23"/>
        <v>0</v>
      </c>
      <c r="BD11" s="25">
        <f t="shared" si="24"/>
        <v>0</v>
      </c>
      <c r="BE11" s="25" t="str">
        <f t="shared" si="25"/>
        <v/>
      </c>
      <c r="BF11" s="25" t="str">
        <f t="shared" si="26"/>
        <v/>
      </c>
      <c r="BG11" s="25" t="str">
        <f t="shared" si="27"/>
        <v/>
      </c>
      <c r="BH11" s="25" t="str">
        <f t="shared" si="28"/>
        <v/>
      </c>
      <c r="BI11" s="25" t="str">
        <f t="shared" si="29"/>
        <v/>
      </c>
      <c r="BJ11"/>
      <c r="BK11" s="278" t="s">
        <v>131</v>
      </c>
      <c r="BM11" s="207">
        <f t="shared" si="30"/>
        <v>0</v>
      </c>
      <c r="BN11" s="208" t="str">
        <f t="shared" si="31"/>
        <v/>
      </c>
      <c r="BO11" s="214"/>
      <c r="BP11" s="1"/>
      <c r="BQ11" s="1"/>
    </row>
    <row r="12" spans="1:69" ht="21.75" customHeight="1">
      <c r="A12" s="184"/>
      <c r="B12" s="210" t="s">
        <v>30</v>
      </c>
      <c r="C12" s="202"/>
      <c r="D12" s="211"/>
      <c r="E12" s="211"/>
      <c r="F12" s="212"/>
      <c r="G12" s="213"/>
      <c r="H12" s="205"/>
      <c r="I12" s="205"/>
      <c r="J12" s="205"/>
      <c r="L12" s="1"/>
      <c r="M12" s="2"/>
      <c r="N12" s="18" t="str">
        <f t="shared" si="0"/>
        <v/>
      </c>
      <c r="O12" s="23">
        <f t="shared" si="40"/>
        <v>0</v>
      </c>
      <c r="P12" s="181">
        <f t="shared" si="1"/>
        <v>0</v>
      </c>
      <c r="Q12" s="18" t="str">
        <f t="shared" si="32"/>
        <v/>
      </c>
      <c r="R12" s="23">
        <f t="shared" si="33"/>
        <v>0</v>
      </c>
      <c r="S12" s="206"/>
      <c r="T12" s="1"/>
      <c r="U12" s="24">
        <f t="shared" si="2"/>
        <v>0</v>
      </c>
      <c r="V12" s="25" t="str">
        <f t="shared" si="34"/>
        <v/>
      </c>
      <c r="W12" s="25" t="str">
        <f t="shared" si="3"/>
        <v/>
      </c>
      <c r="X12" s="25" t="str">
        <f t="shared" si="4"/>
        <v/>
      </c>
      <c r="Y12" s="25" t="str">
        <f t="shared" si="5"/>
        <v/>
      </c>
      <c r="Z12" s="25" t="str">
        <f t="shared" si="6"/>
        <v/>
      </c>
      <c r="AA12" s="25" t="str">
        <f t="shared" si="7"/>
        <v/>
      </c>
      <c r="AB12" s="25" t="str">
        <f t="shared" si="8"/>
        <v/>
      </c>
      <c r="AC12" s="25" t="str">
        <f t="shared" si="9"/>
        <v/>
      </c>
      <c r="AD12" s="25" t="str">
        <f t="shared" si="10"/>
        <v/>
      </c>
      <c r="AE12" s="25" t="str">
        <f t="shared" si="11"/>
        <v/>
      </c>
      <c r="AF12" s="25">
        <f t="shared" si="12"/>
        <v>0</v>
      </c>
      <c r="AG12" s="26"/>
      <c r="AH12" s="183"/>
      <c r="AI12" s="27">
        <f t="shared" si="13"/>
        <v>0</v>
      </c>
      <c r="AJ12" s="28"/>
      <c r="AK12" s="172">
        <f t="shared" si="36"/>
        <v>0</v>
      </c>
      <c r="AL12" s="183"/>
      <c r="AM12" s="29">
        <f t="shared" si="14"/>
        <v>0</v>
      </c>
      <c r="AN12" s="4"/>
      <c r="AO12" s="25">
        <f t="shared" si="37"/>
        <v>0</v>
      </c>
      <c r="AP12" s="25">
        <f t="shared" si="15"/>
        <v>0</v>
      </c>
      <c r="AQ12" s="30">
        <f>IF(AND($AQ$4&lt;=AP12,AP12&lt;=$AQ$5),IF(AO12&gt;0,AO12+$AQ$15,0),"")</f>
        <v>0</v>
      </c>
      <c r="AR12" s="31" t="str">
        <f>IF(AND($AR$4&lt;=AP12,AP12&lt;=$AR$5),IF(AO12&gt;0,AO12+AR15,0),"")</f>
        <v/>
      </c>
      <c r="AS12" s="31" t="str">
        <f>IF($AS$4&lt;=AP12,IF(AO12&gt;0,AO12+$AS$15,0),"")</f>
        <v/>
      </c>
      <c r="AT12" s="4"/>
      <c r="AU12" s="25">
        <f t="shared" si="16"/>
        <v>0</v>
      </c>
      <c r="AV12" s="25">
        <f t="shared" si="17"/>
        <v>0</v>
      </c>
      <c r="AW12" s="25" t="str">
        <f t="shared" si="18"/>
        <v/>
      </c>
      <c r="AX12" s="25" t="str">
        <f t="shared" si="19"/>
        <v/>
      </c>
      <c r="AY12" s="25" t="str">
        <f t="shared" si="20"/>
        <v/>
      </c>
      <c r="AZ12" s="25" t="str">
        <f t="shared" si="21"/>
        <v/>
      </c>
      <c r="BA12" s="25" t="str">
        <f t="shared" si="22"/>
        <v/>
      </c>
      <c r="BB12" s="4"/>
      <c r="BC12" s="25">
        <f t="shared" si="23"/>
        <v>0</v>
      </c>
      <c r="BD12" s="25">
        <f t="shared" si="24"/>
        <v>0</v>
      </c>
      <c r="BE12" s="25" t="str">
        <f t="shared" si="25"/>
        <v/>
      </c>
      <c r="BF12" s="25" t="str">
        <f t="shared" si="26"/>
        <v/>
      </c>
      <c r="BG12" s="25" t="str">
        <f t="shared" si="27"/>
        <v/>
      </c>
      <c r="BH12" s="25" t="str">
        <f t="shared" si="28"/>
        <v/>
      </c>
      <c r="BI12" s="25" t="str">
        <f t="shared" si="29"/>
        <v/>
      </c>
      <c r="BJ12"/>
      <c r="BM12" s="207">
        <f t="shared" si="30"/>
        <v>0</v>
      </c>
      <c r="BN12" s="208" t="str">
        <f t="shared" si="31"/>
        <v/>
      </c>
      <c r="BO12" s="214"/>
      <c r="BP12" s="1"/>
      <c r="BQ12" s="1"/>
    </row>
    <row r="13" spans="1:69" ht="21.75" customHeight="1" thickBot="1">
      <c r="A13" s="184"/>
      <c r="B13" s="252" t="s">
        <v>31</v>
      </c>
      <c r="C13" s="253"/>
      <c r="D13" s="254"/>
      <c r="E13" s="254"/>
      <c r="F13" s="254"/>
      <c r="G13" s="255"/>
      <c r="H13" s="205"/>
      <c r="I13" s="205"/>
      <c r="J13" s="205"/>
      <c r="L13" s="1"/>
      <c r="M13" s="2"/>
      <c r="N13" s="18" t="str">
        <f t="shared" si="0"/>
        <v/>
      </c>
      <c r="O13" s="23">
        <f t="shared" si="40"/>
        <v>0</v>
      </c>
      <c r="P13" s="181">
        <f t="shared" si="1"/>
        <v>0</v>
      </c>
      <c r="Q13" s="18" t="str">
        <f t="shared" si="32"/>
        <v/>
      </c>
      <c r="R13" s="23">
        <f t="shared" si="33"/>
        <v>0</v>
      </c>
      <c r="S13" s="206"/>
      <c r="T13" s="1"/>
      <c r="U13" s="24">
        <f t="shared" si="2"/>
        <v>0</v>
      </c>
      <c r="V13" s="25" t="str">
        <f t="shared" si="34"/>
        <v/>
      </c>
      <c r="W13" s="25" t="str">
        <f t="shared" si="3"/>
        <v/>
      </c>
      <c r="X13" s="25" t="str">
        <f t="shared" si="4"/>
        <v/>
      </c>
      <c r="Y13" s="25" t="str">
        <f t="shared" si="5"/>
        <v/>
      </c>
      <c r="Z13" s="25" t="str">
        <f t="shared" si="6"/>
        <v/>
      </c>
      <c r="AA13" s="25" t="str">
        <f t="shared" si="7"/>
        <v/>
      </c>
      <c r="AB13" s="25" t="str">
        <f t="shared" si="8"/>
        <v/>
      </c>
      <c r="AC13" s="25" t="str">
        <f t="shared" si="9"/>
        <v/>
      </c>
      <c r="AD13" s="25" t="str">
        <f t="shared" si="10"/>
        <v/>
      </c>
      <c r="AE13" s="25" t="str">
        <f t="shared" si="11"/>
        <v/>
      </c>
      <c r="AF13" s="25">
        <f t="shared" si="12"/>
        <v>0</v>
      </c>
      <c r="AG13" s="26"/>
      <c r="AH13" s="183"/>
      <c r="AI13" s="27">
        <f t="shared" si="13"/>
        <v>0</v>
      </c>
      <c r="AJ13" s="28"/>
      <c r="AK13" s="172">
        <f t="shared" si="36"/>
        <v>0</v>
      </c>
      <c r="AL13" s="183"/>
      <c r="AM13" s="29">
        <f t="shared" si="14"/>
        <v>0</v>
      </c>
      <c r="AN13" s="4"/>
      <c r="AO13" s="25">
        <f t="shared" si="37"/>
        <v>0</v>
      </c>
      <c r="AP13" s="25">
        <f t="shared" si="15"/>
        <v>0</v>
      </c>
      <c r="AQ13" s="30">
        <f>IF(AND($AQ$4&lt;=AP13,AP13&lt;=$AQ$5),IF(AO13&gt;0,AO13+$AQ$15,0),"")</f>
        <v>0</v>
      </c>
      <c r="AR13" s="31" t="str">
        <f>IF(AND($AR$4&lt;=AP13,AP13&lt;=$AR$5),IF(AO13&gt;0,AO13+AR15,0),"")</f>
        <v/>
      </c>
      <c r="AS13" s="31" t="str">
        <f>IF($AS$4&lt;=AP13,IF(AO13&gt;0,AO13+$AS$15,0),"")</f>
        <v/>
      </c>
      <c r="AT13" s="4"/>
      <c r="AU13" s="25">
        <f t="shared" si="16"/>
        <v>0</v>
      </c>
      <c r="AV13" s="25">
        <f t="shared" si="17"/>
        <v>0</v>
      </c>
      <c r="AW13" s="25" t="str">
        <f t="shared" si="18"/>
        <v/>
      </c>
      <c r="AX13" s="25" t="str">
        <f t="shared" si="19"/>
        <v/>
      </c>
      <c r="AY13" s="25" t="str">
        <f t="shared" si="20"/>
        <v/>
      </c>
      <c r="AZ13" s="25" t="str">
        <f t="shared" si="21"/>
        <v/>
      </c>
      <c r="BA13" s="25" t="str">
        <f t="shared" si="22"/>
        <v/>
      </c>
      <c r="BB13" s="4"/>
      <c r="BC13" s="25">
        <f t="shared" si="23"/>
        <v>0</v>
      </c>
      <c r="BD13" s="25">
        <f t="shared" si="24"/>
        <v>0</v>
      </c>
      <c r="BE13" s="25" t="str">
        <f t="shared" si="25"/>
        <v/>
      </c>
      <c r="BF13" s="25" t="str">
        <f t="shared" si="26"/>
        <v/>
      </c>
      <c r="BG13" s="25" t="str">
        <f t="shared" si="27"/>
        <v/>
      </c>
      <c r="BH13" s="25" t="str">
        <f t="shared" si="28"/>
        <v/>
      </c>
      <c r="BI13" s="25" t="str">
        <f t="shared" si="29"/>
        <v/>
      </c>
      <c r="BJ13"/>
      <c r="BM13" s="207">
        <f t="shared" si="30"/>
        <v>0</v>
      </c>
      <c r="BN13" s="208" t="str">
        <f t="shared" si="31"/>
        <v/>
      </c>
      <c r="BO13" s="214"/>
      <c r="BP13" s="1"/>
      <c r="BQ13" s="1"/>
    </row>
    <row r="14" spans="1:69" ht="15.75" customHeight="1">
      <c r="A14" s="184"/>
      <c r="B14" s="184"/>
      <c r="C14" s="184"/>
      <c r="D14" s="184"/>
      <c r="E14" s="184"/>
      <c r="F14" s="184"/>
      <c r="G14" s="184"/>
      <c r="H14" s="215"/>
      <c r="I14" s="215"/>
      <c r="J14" s="215"/>
      <c r="K14" s="184"/>
      <c r="L14" s="5"/>
      <c r="M14" s="216" t="s">
        <v>32</v>
      </c>
      <c r="N14" s="33"/>
      <c r="O14" s="34">
        <f>SUM(O6:O13)</f>
        <v>0</v>
      </c>
      <c r="P14" s="182">
        <f>SUM(P6:P13)</f>
        <v>0</v>
      </c>
      <c r="Q14" s="35"/>
      <c r="R14" s="34">
        <f>SUM(R6:R13)</f>
        <v>0</v>
      </c>
      <c r="S14" s="217">
        <f>SUM(S6:S13)</f>
        <v>0</v>
      </c>
      <c r="T14" s="3"/>
      <c r="U14" s="11" t="s">
        <v>34</v>
      </c>
      <c r="V14" s="11"/>
      <c r="W14" s="11"/>
      <c r="X14" s="11"/>
      <c r="Y14" s="11"/>
      <c r="Z14" s="11"/>
      <c r="AA14" s="11"/>
      <c r="AB14" s="11"/>
      <c r="AC14" s="11"/>
      <c r="AD14" s="11"/>
      <c r="AE14" s="11"/>
      <c r="AF14" s="11"/>
      <c r="AG14" s="3"/>
      <c r="AH14" s="183" t="s">
        <v>132</v>
      </c>
      <c r="AI14" s="183"/>
      <c r="AJ14" s="183"/>
      <c r="AK14" s="183"/>
      <c r="AL14" s="183"/>
      <c r="AM14" s="4"/>
      <c r="AN14" s="4"/>
      <c r="AO14" s="11"/>
      <c r="AP14" s="11"/>
      <c r="AQ14" s="12" t="s">
        <v>35</v>
      </c>
      <c r="AR14" s="12"/>
      <c r="AS14" s="12"/>
      <c r="AT14" s="4"/>
      <c r="AU14" s="11"/>
      <c r="AV14" s="11" t="s">
        <v>34</v>
      </c>
      <c r="AW14" s="11"/>
      <c r="AX14" s="11"/>
      <c r="AY14" s="11"/>
      <c r="AZ14" s="11"/>
      <c r="BA14" s="11"/>
      <c r="BB14" s="4"/>
      <c r="BC14" s="11"/>
      <c r="BD14" s="11" t="s">
        <v>34</v>
      </c>
      <c r="BE14" s="11"/>
      <c r="BF14" s="11"/>
      <c r="BG14" s="11"/>
      <c r="BH14" s="11"/>
      <c r="BI14" s="11"/>
      <c r="BJ14"/>
      <c r="BM14" s="5"/>
      <c r="BN14" s="208">
        <f>COUNTIF(BN6:BN13,"×")</f>
        <v>0</v>
      </c>
      <c r="BO14" s="208">
        <f>COUNTIF($C$6:$C$13,BK8)+COUNTIF($C$6:$C$13,BK10)</f>
        <v>0</v>
      </c>
      <c r="BP14" s="1"/>
      <c r="BQ14" s="1"/>
    </row>
    <row r="15" spans="1:69" ht="28.5" customHeight="1" thickBot="1">
      <c r="A15" s="184"/>
      <c r="B15" s="299" t="str">
        <f>IF(BN14&gt;0,BQ5,IF(BO14&gt;0,BQ6,""))</f>
        <v/>
      </c>
      <c r="C15" s="300"/>
      <c r="D15" s="300"/>
      <c r="E15" s="300"/>
      <c r="F15" s="300"/>
      <c r="G15" s="300"/>
      <c r="H15" s="215"/>
      <c r="I15" s="215"/>
      <c r="J15" s="215"/>
      <c r="K15" s="184"/>
      <c r="L15" s="5"/>
      <c r="M15" s="216" t="s">
        <v>33</v>
      </c>
      <c r="N15" s="36"/>
      <c r="O15" s="38"/>
      <c r="P15" s="37">
        <f>COUNTA(C6:C13)</f>
        <v>0</v>
      </c>
      <c r="Q15" s="38"/>
      <c r="R15" s="37">
        <f>COUNTIF(Q6:Q13,"該当")</f>
        <v>0</v>
      </c>
      <c r="S15" s="219"/>
      <c r="T15" s="3"/>
      <c r="U15" s="40"/>
      <c r="V15" s="40"/>
      <c r="W15" s="40"/>
      <c r="X15" s="40"/>
      <c r="Y15" s="40"/>
      <c r="Z15" s="40"/>
      <c r="AA15" s="40">
        <v>2.4</v>
      </c>
      <c r="AB15" s="40">
        <v>2.8</v>
      </c>
      <c r="AC15" s="40">
        <v>3.2</v>
      </c>
      <c r="AD15" s="40">
        <v>0.9</v>
      </c>
      <c r="AE15" s="40"/>
      <c r="AF15" s="41"/>
      <c r="AG15" s="41"/>
      <c r="AH15" s="42" t="s">
        <v>37</v>
      </c>
      <c r="AI15" s="43">
        <v>100000</v>
      </c>
      <c r="AJ15" s="101"/>
      <c r="AK15" s="101"/>
      <c r="AL15" s="183"/>
      <c r="AM15" s="4"/>
      <c r="AN15" s="4"/>
      <c r="AO15" s="11"/>
      <c r="AP15" s="11"/>
      <c r="AQ15" s="170">
        <v>0</v>
      </c>
      <c r="AR15" s="171">
        <v>100000</v>
      </c>
      <c r="AS15" s="171">
        <v>200000</v>
      </c>
      <c r="AT15" s="4"/>
      <c r="AU15" s="44"/>
      <c r="AV15" s="164"/>
      <c r="AW15" s="165"/>
      <c r="AX15" s="165">
        <v>0.75</v>
      </c>
      <c r="AY15" s="165">
        <v>0.85</v>
      </c>
      <c r="AZ15" s="165">
        <v>0.95</v>
      </c>
      <c r="BA15" s="166"/>
      <c r="BB15" s="4"/>
      <c r="BC15" s="11"/>
      <c r="BD15" s="164"/>
      <c r="BE15" s="165"/>
      <c r="BF15" s="165">
        <v>0.75</v>
      </c>
      <c r="BG15" s="165">
        <v>0.85</v>
      </c>
      <c r="BH15" s="165">
        <v>0.95</v>
      </c>
      <c r="BI15" s="166"/>
      <c r="BJ15"/>
      <c r="BK15" s="5"/>
      <c r="BL15" s="256"/>
      <c r="BM15" s="256"/>
      <c r="BN15"/>
      <c r="BP15" s="1"/>
      <c r="BQ15" s="1"/>
    </row>
    <row r="16" spans="1:69" ht="21" customHeight="1" thickBot="1">
      <c r="A16" s="184"/>
      <c r="B16" s="317">
        <f>P15</f>
        <v>0</v>
      </c>
      <c r="C16" s="318"/>
      <c r="D16" s="318"/>
      <c r="E16" s="318"/>
      <c r="F16" s="318"/>
      <c r="G16" s="318"/>
      <c r="H16" s="218"/>
      <c r="I16" s="218"/>
      <c r="J16" s="218"/>
      <c r="K16" s="184"/>
      <c r="L16" s="5"/>
      <c r="M16" s="262"/>
      <c r="N16" s="262"/>
      <c r="O16" s="262"/>
      <c r="P16" s="262"/>
      <c r="Q16" s="262"/>
      <c r="R16" s="262"/>
      <c r="S16" s="262"/>
      <c r="T16" s="13"/>
      <c r="U16" s="49">
        <v>0</v>
      </c>
      <c r="V16" s="49">
        <v>-550000</v>
      </c>
      <c r="W16" s="50">
        <v>1069000</v>
      </c>
      <c r="X16" s="50">
        <v>1070000</v>
      </c>
      <c r="Y16" s="50">
        <v>1072000</v>
      </c>
      <c r="Z16" s="50">
        <v>1074000</v>
      </c>
      <c r="AA16" s="49">
        <v>100000</v>
      </c>
      <c r="AB16" s="49">
        <v>-80000</v>
      </c>
      <c r="AC16" s="49">
        <v>-440000</v>
      </c>
      <c r="AD16" s="49">
        <v>-1100000</v>
      </c>
      <c r="AE16" s="49">
        <v>-1950000</v>
      </c>
      <c r="AF16" s="51"/>
      <c r="AG16" s="51"/>
      <c r="AH16" s="52" t="s">
        <v>43</v>
      </c>
      <c r="AI16" s="43">
        <v>100000</v>
      </c>
      <c r="AJ16" s="101"/>
      <c r="AK16" s="101"/>
      <c r="AL16" s="183"/>
      <c r="AM16" s="4"/>
      <c r="AN16" s="4"/>
      <c r="AO16" s="11"/>
      <c r="AP16" s="11"/>
      <c r="AQ16" s="11"/>
      <c r="AR16" s="12"/>
      <c r="AS16" s="12"/>
      <c r="AT16" s="4"/>
      <c r="AU16" s="53"/>
      <c r="AV16" s="167"/>
      <c r="AW16" s="168">
        <v>600000</v>
      </c>
      <c r="AX16" s="168">
        <v>275000</v>
      </c>
      <c r="AY16" s="168">
        <v>685000</v>
      </c>
      <c r="AZ16" s="168">
        <v>1455000</v>
      </c>
      <c r="BA16" s="169">
        <v>1955000</v>
      </c>
      <c r="BB16" s="4"/>
      <c r="BC16" s="11"/>
      <c r="BD16" s="167"/>
      <c r="BE16" s="168">
        <v>1100000</v>
      </c>
      <c r="BF16" s="168">
        <v>275000</v>
      </c>
      <c r="BG16" s="168">
        <v>685000</v>
      </c>
      <c r="BH16" s="168">
        <v>1455000</v>
      </c>
      <c r="BI16" s="169">
        <v>1955000</v>
      </c>
      <c r="BJ16"/>
      <c r="BK16" s="5"/>
      <c r="BL16" s="5"/>
      <c r="BM16" s="5"/>
      <c r="BN16"/>
      <c r="BP16" s="1"/>
      <c r="BQ16" s="1"/>
    </row>
    <row r="17" spans="1:69" ht="17.25" customHeight="1">
      <c r="A17" s="184"/>
      <c r="B17" s="39"/>
      <c r="C17" s="285" t="s">
        <v>40</v>
      </c>
      <c r="D17" s="285" t="s">
        <v>148</v>
      </c>
      <c r="E17" s="286" t="s">
        <v>42</v>
      </c>
      <c r="F17" s="319" t="s">
        <v>36</v>
      </c>
      <c r="G17" s="320"/>
      <c r="H17" s="220"/>
      <c r="I17" s="220"/>
      <c r="J17" s="220"/>
      <c r="K17" s="184"/>
      <c r="L17" s="5"/>
      <c r="M17" s="2"/>
      <c r="N17" s="3"/>
      <c r="O17" s="3"/>
      <c r="P17" s="3"/>
      <c r="Q17" s="3"/>
      <c r="R17" s="3"/>
      <c r="S17" s="3"/>
      <c r="T17" s="3"/>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c r="BK17" s="5"/>
      <c r="BL17" s="1"/>
      <c r="BM17" s="5"/>
      <c r="BN17"/>
      <c r="BP17" s="1"/>
      <c r="BQ17" s="1"/>
    </row>
    <row r="18" spans="1:69" ht="18" customHeight="1">
      <c r="A18" s="184"/>
      <c r="B18" s="45" t="s">
        <v>38</v>
      </c>
      <c r="C18" s="46">
        <f>P23</f>
        <v>650000</v>
      </c>
      <c r="D18" s="46">
        <f>Q23</f>
        <v>240000</v>
      </c>
      <c r="E18" s="47">
        <f>R23</f>
        <v>170000</v>
      </c>
      <c r="F18" s="321"/>
      <c r="G18" s="322"/>
      <c r="H18" s="221"/>
      <c r="I18" s="221"/>
      <c r="J18" s="221"/>
      <c r="K18" s="184"/>
      <c r="L18" s="5"/>
      <c r="M18" s="2"/>
      <c r="N18" s="3"/>
      <c r="O18" s="48" t="s">
        <v>165</v>
      </c>
      <c r="P18" s="32" t="s">
        <v>40</v>
      </c>
      <c r="Q18" s="32" t="s">
        <v>41</v>
      </c>
      <c r="R18" s="32" t="s">
        <v>42</v>
      </c>
      <c r="S18" s="3"/>
      <c r="T18" s="3"/>
      <c r="U18" s="262"/>
      <c r="V18" s="262"/>
      <c r="W18" s="262"/>
      <c r="X18" s="257" t="s">
        <v>38</v>
      </c>
      <c r="Y18" s="258" t="s">
        <v>40</v>
      </c>
      <c r="Z18" s="258" t="s">
        <v>41</v>
      </c>
      <c r="AA18" s="258" t="s">
        <v>42</v>
      </c>
      <c r="AB18" s="323" t="s">
        <v>36</v>
      </c>
      <c r="AC18" s="324"/>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1"/>
      <c r="BL18" s="1"/>
      <c r="BM18" s="1"/>
      <c r="BN18"/>
      <c r="BP18" s="1"/>
      <c r="BQ18" s="1"/>
    </row>
    <row r="19" spans="1:69" ht="24" customHeight="1">
      <c r="A19" s="222"/>
      <c r="B19" s="54" t="s">
        <v>44</v>
      </c>
      <c r="C19" s="55">
        <f>ROUNDDOWN(P14*P19%,0)</f>
        <v>0</v>
      </c>
      <c r="D19" s="55">
        <f>ROUNDDOWN(P14*Q19%,0)</f>
        <v>0</v>
      </c>
      <c r="E19" s="56">
        <f>ROUNDDOWN(R14*R19%,0)</f>
        <v>0</v>
      </c>
      <c r="F19" s="325">
        <f>IF(BN14&gt;0,BQ5,SUM(C23:E23))</f>
        <v>0</v>
      </c>
      <c r="G19" s="326"/>
      <c r="H19" s="223"/>
      <c r="I19" s="223"/>
      <c r="J19" s="223"/>
      <c r="L19" s="1"/>
      <c r="M19" s="2"/>
      <c r="N19" s="3"/>
      <c r="O19" s="58" t="s">
        <v>46</v>
      </c>
      <c r="P19" s="59">
        <v>6.79</v>
      </c>
      <c r="Q19" s="59">
        <v>2.72</v>
      </c>
      <c r="R19" s="59">
        <v>2.36</v>
      </c>
      <c r="S19" s="3" t="s">
        <v>133</v>
      </c>
      <c r="T19" s="262"/>
      <c r="U19" s="262"/>
      <c r="V19" s="3"/>
      <c r="W19" s="3"/>
      <c r="X19" s="259" t="s">
        <v>44</v>
      </c>
      <c r="Y19" s="260">
        <f>ROUNDDOWN(O14*P19%,0)</f>
        <v>0</v>
      </c>
      <c r="Z19" s="260">
        <f>ROUNDDOWN(O14*Q19%,0)</f>
        <v>0</v>
      </c>
      <c r="AA19" s="260">
        <f>ROUNDDOWN(R14*R19%,0)</f>
        <v>0</v>
      </c>
      <c r="AB19" s="329" t="str">
        <f>IF(AND(AR48=AR49,AR48=AR50,AR48=AR51,AR48=AR52,AR48=AR54,AR48=AR55,AR48=AR56,AR48=AR57,AR48=AR58,AR48=AR59),IF(OR(B6="世帯主",B6="擬制世帯主"),AR48,"世帯主を選んでください"),"年齢を入力してください")</f>
        <v>世帯主を選んでください</v>
      </c>
      <c r="AC19" s="329"/>
      <c r="AD19" s="3"/>
      <c r="AE19" s="3"/>
      <c r="AF19" s="3"/>
      <c r="AG19" s="3"/>
      <c r="AH19" s="183"/>
      <c r="AI19" s="183"/>
      <c r="AJ19" s="183"/>
      <c r="AK19" s="183"/>
      <c r="AL19" s="183"/>
      <c r="AM19" s="4"/>
      <c r="AN19" s="4"/>
      <c r="AO19" s="11"/>
      <c r="AP19" s="11"/>
      <c r="AQ19" s="11"/>
      <c r="AR19" s="12"/>
      <c r="AS19" s="12"/>
      <c r="AT19" s="4"/>
      <c r="AU19" s="11"/>
      <c r="AV19" s="11"/>
      <c r="AW19" s="11"/>
      <c r="AX19" s="11"/>
      <c r="AY19" s="11"/>
      <c r="AZ19" s="11"/>
      <c r="BA19" s="11"/>
      <c r="BB19" s="4"/>
      <c r="BC19" s="11"/>
      <c r="BD19" s="11"/>
      <c r="BE19" s="11"/>
      <c r="BF19" s="11"/>
      <c r="BG19" s="11"/>
      <c r="BH19" s="11"/>
      <c r="BI19" s="11"/>
      <c r="BJ19"/>
      <c r="BK19" s="1"/>
      <c r="BL19" s="1" t="s">
        <v>134</v>
      </c>
      <c r="BM19" s="1"/>
      <c r="BN19"/>
      <c r="BP19" s="1"/>
      <c r="BQ19" s="1"/>
    </row>
    <row r="20" spans="1:69" ht="24" customHeight="1">
      <c r="A20" s="222"/>
      <c r="B20" s="54" t="s">
        <v>47</v>
      </c>
      <c r="C20" s="55">
        <f>ROUNDDOWN(SUM(G6:G13)*P20%,0)</f>
        <v>0</v>
      </c>
      <c r="D20" s="60"/>
      <c r="E20" s="61"/>
      <c r="F20" s="325"/>
      <c r="G20" s="326"/>
      <c r="H20" s="223"/>
      <c r="I20" s="223"/>
      <c r="J20" s="223"/>
      <c r="L20" s="1"/>
      <c r="M20" s="2"/>
      <c r="N20" s="3"/>
      <c r="O20" s="58" t="s">
        <v>47</v>
      </c>
      <c r="P20" s="59">
        <v>10</v>
      </c>
      <c r="Q20" s="57"/>
      <c r="R20" s="57"/>
      <c r="S20" s="3" t="s">
        <v>133</v>
      </c>
      <c r="T20" s="183"/>
      <c r="U20" s="224" t="s">
        <v>39</v>
      </c>
      <c r="V20" s="225"/>
      <c r="W20" s="3"/>
      <c r="X20" s="259" t="s">
        <v>47</v>
      </c>
      <c r="Y20" s="260" t="e">
        <f>#REF!*P20%</f>
        <v>#REF!</v>
      </c>
      <c r="Z20" s="261"/>
      <c r="AA20" s="261"/>
      <c r="AB20" s="329"/>
      <c r="AC20" s="329"/>
      <c r="AD20" s="3"/>
      <c r="AE20" s="3"/>
      <c r="AF20" s="3"/>
      <c r="AG20" s="3"/>
      <c r="AH20" s="183"/>
      <c r="AI20" s="183"/>
      <c r="AJ20" s="183"/>
      <c r="AK20" s="183"/>
      <c r="AL20" s="183"/>
      <c r="AM20" s="4"/>
      <c r="AN20" s="4"/>
      <c r="AO20" s="11"/>
      <c r="AP20" s="11"/>
      <c r="AQ20" s="11"/>
      <c r="AR20" s="12"/>
      <c r="AS20" s="12"/>
      <c r="AT20" s="4"/>
      <c r="AU20" s="11"/>
      <c r="AV20" s="11"/>
      <c r="AW20" s="11"/>
      <c r="AX20" s="11"/>
      <c r="AY20" s="11"/>
      <c r="AZ20" s="11"/>
      <c r="BA20" s="11"/>
      <c r="BB20" s="4"/>
      <c r="BC20" s="11"/>
      <c r="BD20" s="11"/>
      <c r="BE20" s="11"/>
      <c r="BF20" s="11"/>
      <c r="BG20" s="11"/>
      <c r="BH20" s="11"/>
      <c r="BI20" s="11"/>
      <c r="BJ20"/>
      <c r="BK20" s="1"/>
      <c r="BL20" s="1"/>
      <c r="BM20" s="1"/>
      <c r="BN20"/>
      <c r="BP20" s="1"/>
      <c r="BQ20" s="1"/>
    </row>
    <row r="21" spans="1:69" ht="24" customHeight="1">
      <c r="B21" s="54" t="s">
        <v>49</v>
      </c>
      <c r="C21" s="55">
        <f>P21*P15</f>
        <v>0</v>
      </c>
      <c r="D21" s="55">
        <f>Q21*P15</f>
        <v>0</v>
      </c>
      <c r="E21" s="56">
        <f>R21*R15</f>
        <v>0</v>
      </c>
      <c r="F21" s="325"/>
      <c r="G21" s="326"/>
      <c r="H21" s="223"/>
      <c r="I21" s="223"/>
      <c r="J21" s="223"/>
      <c r="L21" s="1"/>
      <c r="M21" s="2"/>
      <c r="N21" s="3"/>
      <c r="O21" s="58" t="s">
        <v>49</v>
      </c>
      <c r="P21" s="62">
        <v>22700</v>
      </c>
      <c r="Q21" s="62">
        <v>15900</v>
      </c>
      <c r="R21" s="62">
        <v>17100</v>
      </c>
      <c r="S21" s="3" t="s">
        <v>50</v>
      </c>
      <c r="T21" s="183"/>
      <c r="U21" s="227" t="s">
        <v>45</v>
      </c>
      <c r="V21" s="228"/>
      <c r="W21" s="3"/>
      <c r="X21" s="259" t="s">
        <v>49</v>
      </c>
      <c r="Y21" s="260" t="e">
        <f>IF(V25&gt;0,P21-P21*V25*0.1,P21)*#REF!</f>
        <v>#REF!</v>
      </c>
      <c r="Z21" s="260" t="e">
        <f>IF(V25&gt;0,Q21-Q21*V25*0.1,Q21)*#REF!</f>
        <v>#REF!</v>
      </c>
      <c r="AA21" s="260">
        <f>IF(V25&gt;0,R21-R21*V25*0.1,R21)*R15</f>
        <v>0</v>
      </c>
      <c r="AB21" s="329"/>
      <c r="AC21" s="329"/>
      <c r="AD21" s="3"/>
      <c r="AE21" s="3"/>
      <c r="AF21" s="3"/>
      <c r="AG21" s="3"/>
      <c r="AH21" s="183"/>
      <c r="AI21" s="183"/>
      <c r="AJ21" s="183"/>
      <c r="AK21" s="183"/>
      <c r="AL21" s="183"/>
      <c r="AM21" s="4"/>
      <c r="AN21" s="4"/>
      <c r="AO21" s="63"/>
      <c r="AP21" s="63"/>
      <c r="AQ21" s="11"/>
      <c r="AR21" s="12"/>
      <c r="AS21" s="12"/>
      <c r="AT21" s="4"/>
      <c r="AU21" s="63"/>
      <c r="AV21" s="63"/>
      <c r="AW21" s="63"/>
      <c r="AX21" s="63"/>
      <c r="AY21" s="63"/>
      <c r="AZ21" s="63"/>
      <c r="BA21" s="63"/>
      <c r="BB21" s="4"/>
      <c r="BC21" s="63"/>
      <c r="BD21" s="63"/>
      <c r="BE21" s="63"/>
      <c r="BF21" s="63"/>
      <c r="BG21" s="63"/>
      <c r="BH21" s="63"/>
      <c r="BI21" s="63"/>
      <c r="BJ21"/>
      <c r="BK21" s="1"/>
      <c r="BL21" s="1"/>
      <c r="BM21" s="1"/>
      <c r="BN21"/>
      <c r="BP21" s="1"/>
      <c r="BQ21" s="1"/>
    </row>
    <row r="22" spans="1:69" ht="24" customHeight="1">
      <c r="B22" s="54" t="s">
        <v>51</v>
      </c>
      <c r="C22" s="55">
        <f>IF(C21=0,0,P22)</f>
        <v>0</v>
      </c>
      <c r="D22" s="60"/>
      <c r="E22" s="61"/>
      <c r="F22" s="325"/>
      <c r="G22" s="326"/>
      <c r="H22" s="223"/>
      <c r="I22" s="223"/>
      <c r="J22" s="223"/>
      <c r="L22" s="1"/>
      <c r="M22" s="2"/>
      <c r="N22" s="3"/>
      <c r="O22" s="58" t="s">
        <v>51</v>
      </c>
      <c r="P22" s="62">
        <v>5000</v>
      </c>
      <c r="Q22" s="57"/>
      <c r="R22" s="57"/>
      <c r="S22" s="3" t="s">
        <v>50</v>
      </c>
      <c r="T22" s="183"/>
      <c r="U22" s="229" t="s">
        <v>48</v>
      </c>
      <c r="V22" s="230">
        <f>SUM(P15:P15)+V21-IF(B6="擬制世帯主",1,0)</f>
        <v>0</v>
      </c>
      <c r="W22" s="3"/>
      <c r="X22" s="259" t="s">
        <v>51</v>
      </c>
      <c r="Y22" s="260">
        <f>IF(C21=0,0,IF(V25&gt;0,P22-P22*V25*0.1,P22))</f>
        <v>0</v>
      </c>
      <c r="Z22" s="261"/>
      <c r="AA22" s="261"/>
      <c r="AB22" s="329"/>
      <c r="AC22" s="329"/>
      <c r="AD22" s="3"/>
      <c r="AE22" s="3"/>
      <c r="AF22" s="3"/>
      <c r="AG22" s="3"/>
      <c r="AH22" s="183"/>
      <c r="AI22" s="183"/>
      <c r="AJ22" s="183"/>
      <c r="AK22" s="183"/>
      <c r="AL22" s="183"/>
      <c r="AM22" s="4"/>
      <c r="AN22" s="4"/>
      <c r="AO22" s="63"/>
      <c r="AP22" s="63"/>
      <c r="AQ22" s="11"/>
      <c r="AR22" s="12"/>
      <c r="AS22" s="12"/>
      <c r="AT22" s="4"/>
      <c r="AU22" s="63"/>
      <c r="AV22" s="63"/>
      <c r="AW22" s="63"/>
      <c r="AX22" s="63"/>
      <c r="AY22" s="63"/>
      <c r="AZ22" s="63"/>
      <c r="BA22" s="63"/>
      <c r="BB22" s="4"/>
      <c r="BC22" s="63"/>
      <c r="BD22" s="63"/>
      <c r="BE22" s="63"/>
      <c r="BF22" s="63"/>
      <c r="BG22" s="63"/>
      <c r="BH22" s="63"/>
      <c r="BI22" s="63"/>
      <c r="BJ22"/>
      <c r="BK22" s="1"/>
      <c r="BL22" s="1"/>
      <c r="BM22" s="1"/>
      <c r="BN22"/>
      <c r="BP22" s="1"/>
      <c r="BQ22" s="1"/>
    </row>
    <row r="23" spans="1:69" ht="24" customHeight="1" thickBot="1">
      <c r="B23" s="54" t="s">
        <v>53</v>
      </c>
      <c r="C23" s="55">
        <f>ROUNDDOWN(IF(SUM(C19:C22)&gt;=P23,P23,SUM(C19:C22)),-2)</f>
        <v>0</v>
      </c>
      <c r="D23" s="55">
        <f>ROUNDDOWN(IF(SUM(D19:D22)&gt;=Q23,Q23,SUM(D19:D22)),-2)</f>
        <v>0</v>
      </c>
      <c r="E23" s="56">
        <f>ROUNDDOWN(IF(SUM(E19:E22)&gt;=R23,R23,SUM(E19:E22)),-2)</f>
        <v>0</v>
      </c>
      <c r="F23" s="327"/>
      <c r="G23" s="328"/>
      <c r="H23" s="223"/>
      <c r="I23" s="223"/>
      <c r="J23" s="223"/>
      <c r="L23" s="1"/>
      <c r="M23" s="2"/>
      <c r="N23" s="3"/>
      <c r="O23" s="58" t="s">
        <v>54</v>
      </c>
      <c r="P23" s="64">
        <v>650000</v>
      </c>
      <c r="Q23" s="64">
        <v>240000</v>
      </c>
      <c r="R23" s="64">
        <v>170000</v>
      </c>
      <c r="S23" s="3" t="s">
        <v>50</v>
      </c>
      <c r="T23" s="183"/>
      <c r="U23" s="3"/>
      <c r="V23" s="3"/>
      <c r="W23" s="3"/>
      <c r="X23" s="259" t="s">
        <v>53</v>
      </c>
      <c r="Y23" s="260" t="e">
        <f>ROUNDDOWN(IF(SUM(Y19:Y22)&gt;=P23,P23,SUM(Y19:Y22)),-2)</f>
        <v>#REF!</v>
      </c>
      <c r="Z23" s="260" t="e">
        <f>ROUNDDOWN(IF(Z19+Z21&gt;=Q23,Q23,Z19+Z21),-2)</f>
        <v>#REF!</v>
      </c>
      <c r="AA23" s="260">
        <f>ROUNDDOWN(IF(AA19+AA21&gt;=R23,R23,AA19+AA21),-2)</f>
        <v>0</v>
      </c>
      <c r="AB23" s="329"/>
      <c r="AC23" s="329"/>
      <c r="AD23" s="3"/>
      <c r="AE23" s="3"/>
      <c r="AF23" s="3"/>
      <c r="AG23" s="3"/>
      <c r="AH23" s="183"/>
      <c r="AI23" s="183"/>
      <c r="AJ23" s="183"/>
      <c r="AK23" s="183"/>
      <c r="AL23" s="183"/>
      <c r="AM23" s="4"/>
      <c r="AN23" s="4"/>
      <c r="AO23" s="11"/>
      <c r="AP23" s="11"/>
      <c r="AQ23" s="11"/>
      <c r="AR23" s="12"/>
      <c r="AS23" s="12"/>
      <c r="AT23" s="4"/>
      <c r="AU23" s="11"/>
      <c r="AV23" s="11"/>
      <c r="AW23" s="11"/>
      <c r="AX23" s="11"/>
      <c r="AY23" s="11"/>
      <c r="AZ23" s="11"/>
      <c r="BA23" s="11"/>
      <c r="BB23" s="4"/>
      <c r="BC23" s="11"/>
      <c r="BD23" s="11"/>
      <c r="BE23" s="11"/>
      <c r="BF23" s="11"/>
      <c r="BG23" s="11"/>
      <c r="BH23" s="11"/>
      <c r="BI23" s="11"/>
      <c r="BJ23"/>
      <c r="BK23" s="1"/>
      <c r="BL23" s="1"/>
      <c r="BM23" s="1"/>
      <c r="BN23"/>
      <c r="BO23" s="1"/>
      <c r="BP23" s="1"/>
      <c r="BQ23" s="1"/>
    </row>
    <row r="24" spans="1:69" ht="20.25" customHeight="1" thickBot="1">
      <c r="B24" s="231"/>
      <c r="C24" s="232"/>
      <c r="F24" s="290" t="str">
        <f>IF(F19=BQ5,"税額が正しく計算されていません","")</f>
        <v/>
      </c>
      <c r="G24" s="233"/>
      <c r="H24" s="233"/>
      <c r="I24" s="233"/>
      <c r="J24" s="233"/>
      <c r="L24" s="1"/>
      <c r="M24" s="2"/>
      <c r="N24" s="1"/>
      <c r="O24"/>
      <c r="P24"/>
      <c r="Q24"/>
      <c r="R24" s="3"/>
      <c r="S24" s="3"/>
      <c r="T24" s="183"/>
      <c r="U24" s="1"/>
      <c r="V24" s="1"/>
      <c r="W24" s="3"/>
      <c r="X24" s="262"/>
      <c r="Y24" s="262"/>
      <c r="Z24" s="262"/>
      <c r="AA24" s="262"/>
      <c r="AB24" s="262"/>
      <c r="AC24" s="262"/>
      <c r="AD24" s="3"/>
      <c r="AE24" s="3"/>
      <c r="AF24" s="3"/>
      <c r="AG24" s="3"/>
      <c r="AH24" s="183"/>
      <c r="AI24" s="183"/>
      <c r="AJ24" s="183"/>
      <c r="AK24" s="183"/>
      <c r="AL24" s="183"/>
      <c r="AM24" s="4"/>
      <c r="AN24" s="4"/>
      <c r="AO24" s="11"/>
      <c r="AP24" s="11"/>
      <c r="AQ24" s="11"/>
      <c r="AR24" s="12"/>
      <c r="AS24" s="12"/>
      <c r="AT24" s="4"/>
      <c r="AU24" s="11"/>
      <c r="AV24" s="11"/>
      <c r="AW24" s="11"/>
      <c r="AX24" s="11"/>
      <c r="AY24" s="11"/>
      <c r="AZ24" s="11"/>
      <c r="BA24" s="11"/>
      <c r="BB24" s="4"/>
      <c r="BC24" s="11"/>
      <c r="BD24" s="11"/>
      <c r="BE24" s="11"/>
      <c r="BF24" s="11"/>
      <c r="BG24" s="11"/>
      <c r="BH24" s="11"/>
      <c r="BI24" s="11"/>
      <c r="BJ24"/>
      <c r="BK24" s="3"/>
      <c r="BL24" s="3"/>
      <c r="BM24" s="3"/>
      <c r="BN24"/>
      <c r="BO24" s="3"/>
      <c r="BP24" s="1"/>
      <c r="BQ24" s="1"/>
    </row>
    <row r="25" spans="1:69" ht="26.25" customHeight="1" thickBot="1">
      <c r="B25" s="315" t="s">
        <v>100</v>
      </c>
      <c r="C25" s="316"/>
      <c r="D25" s="288">
        <f>IF(F19=BQ5,"",F19)</f>
        <v>0</v>
      </c>
      <c r="E25" s="330" t="s">
        <v>135</v>
      </c>
      <c r="F25" s="331"/>
      <c r="G25" s="331"/>
      <c r="H25" s="234"/>
      <c r="I25" s="234"/>
      <c r="J25" s="234"/>
      <c r="L25" s="1"/>
      <c r="M25" s="2"/>
      <c r="N25" s="1"/>
      <c r="O25" s="65" t="s">
        <v>55</v>
      </c>
      <c r="P25" s="66">
        <v>430000</v>
      </c>
      <c r="Q25" s="48" t="s">
        <v>56</v>
      </c>
      <c r="R25" s="66"/>
      <c r="S25" s="3"/>
      <c r="T25" s="1"/>
      <c r="U25" s="235" t="s">
        <v>52</v>
      </c>
      <c r="V25" s="236">
        <f>IF(S14&lt;=R27,7,IF(S14&lt;=(R27+(V22*R26)),5,IF(S14&lt;=(R27+(V22*R25)),2,0)))</f>
        <v>7</v>
      </c>
      <c r="W25" s="3"/>
      <c r="X25" s="226" t="s">
        <v>63</v>
      </c>
      <c r="Y25" s="225"/>
      <c r="Z25" s="226"/>
      <c r="AA25" s="226"/>
      <c r="AB25" s="262"/>
      <c r="AC25" s="262"/>
      <c r="AD25" s="1"/>
      <c r="AE25" s="1"/>
      <c r="AF25" s="1"/>
      <c r="AG25" s="1"/>
      <c r="AH25" s="183"/>
      <c r="AI25" s="183"/>
      <c r="AJ25" s="183"/>
      <c r="AK25" s="183"/>
      <c r="AL25" s="183"/>
      <c r="AM25" s="4"/>
      <c r="AN25" s="4"/>
      <c r="AO25" s="12"/>
      <c r="AP25" s="12"/>
      <c r="AQ25" s="12"/>
      <c r="AR25" s="12"/>
      <c r="AS25" s="12"/>
      <c r="AT25" s="4"/>
      <c r="AU25" s="12"/>
      <c r="AV25" s="12"/>
      <c r="AW25" s="12"/>
      <c r="AX25" s="12"/>
      <c r="AY25" s="12"/>
      <c r="AZ25" s="12"/>
      <c r="BA25" s="12"/>
      <c r="BB25" s="4"/>
      <c r="BC25" s="12"/>
      <c r="BD25" s="12"/>
      <c r="BE25" s="12"/>
      <c r="BF25" s="12"/>
      <c r="BG25" s="12"/>
      <c r="BH25" s="12"/>
      <c r="BI25" s="12"/>
      <c r="BJ25"/>
      <c r="BK25" s="1"/>
      <c r="BL25" s="1"/>
      <c r="BM25" s="1"/>
      <c r="BN25"/>
      <c r="BO25" s="1"/>
      <c r="BP25" s="1"/>
      <c r="BQ25" s="1"/>
    </row>
    <row r="26" spans="1:69" ht="26.25" customHeight="1" thickBot="1">
      <c r="B26" s="333" t="s">
        <v>57</v>
      </c>
      <c r="C26" s="316"/>
      <c r="D26" s="289">
        <f>IF(F19=BQ5,"",ROUND(F19/12,0))</f>
        <v>0</v>
      </c>
      <c r="E26" s="332"/>
      <c r="F26" s="331"/>
      <c r="G26" s="331"/>
      <c r="H26" s="234"/>
      <c r="I26" s="234"/>
      <c r="J26" s="234"/>
      <c r="L26" s="1"/>
      <c r="M26" s="2"/>
      <c r="N26" s="1"/>
      <c r="O26" s="291" t="s">
        <v>158</v>
      </c>
      <c r="P26" s="3"/>
      <c r="Q26" s="48" t="s">
        <v>58</v>
      </c>
      <c r="R26" s="66"/>
      <c r="S26" s="3"/>
      <c r="T26" s="1"/>
      <c r="U26" s="1"/>
      <c r="V26" s="3"/>
      <c r="W26" s="3"/>
      <c r="X26" s="262"/>
      <c r="Y26" s="262"/>
      <c r="Z26" s="262"/>
      <c r="AA26" s="262"/>
      <c r="AB26" s="262"/>
      <c r="AC26" s="262"/>
      <c r="AD26" s="1"/>
      <c r="AE26" s="1"/>
      <c r="AF26" s="1"/>
      <c r="AG26" s="1"/>
      <c r="AH26" s="183"/>
      <c r="AI26" s="183"/>
      <c r="AJ26" s="183"/>
      <c r="AK26" s="183"/>
      <c r="AL26" s="183"/>
      <c r="AM26" s="4"/>
      <c r="AN26" s="4"/>
      <c r="AO26" s="12"/>
      <c r="AP26" s="12"/>
      <c r="AQ26" s="12"/>
      <c r="AR26" s="12"/>
      <c r="AS26" s="12"/>
      <c r="AT26" s="4"/>
      <c r="AU26" s="12"/>
      <c r="AV26" s="12"/>
      <c r="AW26" s="12"/>
      <c r="AX26" s="12"/>
      <c r="AY26" s="12"/>
      <c r="AZ26" s="12"/>
      <c r="BA26" s="12"/>
      <c r="BB26" s="4"/>
      <c r="BC26" s="12"/>
      <c r="BD26" s="12"/>
      <c r="BE26" s="12"/>
      <c r="BF26" s="12"/>
      <c r="BG26" s="12"/>
      <c r="BH26" s="12"/>
      <c r="BI26" s="12"/>
      <c r="BJ26"/>
      <c r="BK26" s="1"/>
      <c r="BL26" s="1"/>
      <c r="BM26" s="1"/>
      <c r="BN26"/>
      <c r="BO26" s="1"/>
      <c r="BP26" s="1"/>
      <c r="BQ26" s="1"/>
    </row>
    <row r="27" spans="1:69" ht="26.25" customHeight="1" thickBot="1">
      <c r="B27" s="315" t="s">
        <v>59</v>
      </c>
      <c r="C27" s="316"/>
      <c r="D27" s="289">
        <f>IF(F19=BQ5,"",ROUND(F19/8,0))</f>
        <v>0</v>
      </c>
      <c r="E27" s="237" t="s">
        <v>149</v>
      </c>
      <c r="F27" s="238"/>
      <c r="G27" s="238"/>
      <c r="H27" s="238"/>
      <c r="I27" s="238"/>
      <c r="J27" s="238"/>
      <c r="L27" s="1"/>
      <c r="M27" s="2"/>
      <c r="N27" s="1"/>
      <c r="O27" s="3"/>
      <c r="P27" s="3"/>
      <c r="Q27" s="65" t="s">
        <v>60</v>
      </c>
      <c r="R27" s="66"/>
      <c r="S27" s="3"/>
      <c r="T27" s="1"/>
      <c r="U27" s="1"/>
      <c r="V27" s="3"/>
      <c r="W27" s="3"/>
      <c r="X27" s="262"/>
      <c r="Y27" s="262"/>
      <c r="Z27" s="262"/>
      <c r="AA27" s="262"/>
      <c r="AB27" s="262"/>
      <c r="AC27" s="262"/>
      <c r="AD27" s="1"/>
      <c r="AE27" s="1"/>
      <c r="AF27" s="1"/>
      <c r="AG27" s="1"/>
      <c r="AH27" s="183"/>
      <c r="AI27" s="183"/>
      <c r="AJ27" s="183"/>
      <c r="AK27" s="183"/>
      <c r="AL27" s="183"/>
      <c r="AM27" s="4"/>
      <c r="AN27" s="4"/>
      <c r="AO27" s="12"/>
      <c r="AP27" s="12"/>
      <c r="AQ27" s="12"/>
      <c r="AR27" s="12"/>
      <c r="AS27" s="12"/>
      <c r="AT27" s="4"/>
      <c r="AU27" s="12"/>
      <c r="AV27" s="12"/>
      <c r="AW27" s="12"/>
      <c r="AX27" s="12"/>
      <c r="AY27" s="12"/>
      <c r="AZ27" s="12"/>
      <c r="BA27" s="12"/>
      <c r="BB27" s="4"/>
      <c r="BC27" s="12"/>
      <c r="BD27" s="12"/>
      <c r="BE27" s="12"/>
      <c r="BF27" s="12"/>
      <c r="BG27" s="12"/>
      <c r="BH27" s="12"/>
      <c r="BI27" s="12"/>
      <c r="BJ27"/>
      <c r="BK27" s="1"/>
      <c r="BL27" s="1"/>
      <c r="BM27" s="1"/>
      <c r="BN27"/>
      <c r="BO27" s="1"/>
      <c r="BP27" s="1"/>
      <c r="BQ27" s="1"/>
    </row>
    <row r="28" spans="1:69" ht="19.5" customHeight="1">
      <c r="D28" s="239"/>
      <c r="F28" s="233"/>
      <c r="G28" s="233"/>
      <c r="H28" s="233"/>
      <c r="I28" s="233"/>
      <c r="J28" s="233"/>
      <c r="L28" s="1"/>
      <c r="M28" s="2"/>
      <c r="N28" s="3"/>
      <c r="O28" s="3"/>
      <c r="P28" s="3"/>
      <c r="Q28" s="3"/>
      <c r="R28" s="3"/>
      <c r="S28" s="3"/>
      <c r="T28" s="1"/>
      <c r="U28" s="1"/>
      <c r="V28" s="3"/>
      <c r="W28" s="3"/>
      <c r="X28" s="262"/>
      <c r="Y28" s="262"/>
      <c r="Z28" s="262"/>
      <c r="AA28" s="262"/>
      <c r="AB28" s="262"/>
      <c r="AC28" s="262"/>
      <c r="AD28" s="1"/>
      <c r="AE28" s="1"/>
      <c r="AF28" s="1"/>
      <c r="AG28" s="1"/>
      <c r="AH28" s="183"/>
      <c r="AI28" s="183"/>
      <c r="AJ28" s="183"/>
      <c r="AK28" s="183"/>
      <c r="AL28" s="183"/>
      <c r="AM28" s="4"/>
      <c r="AN28" s="4"/>
      <c r="AO28" s="12"/>
      <c r="AP28" s="12"/>
      <c r="AQ28" s="12"/>
      <c r="AR28" s="12"/>
      <c r="AS28" s="12"/>
      <c r="AT28" s="4"/>
      <c r="AU28" s="12"/>
      <c r="AV28" s="12"/>
      <c r="AW28" s="12"/>
      <c r="AX28" s="12"/>
      <c r="AY28" s="12"/>
      <c r="AZ28" s="12"/>
      <c r="BA28" s="12"/>
      <c r="BB28" s="4"/>
      <c r="BC28" s="12"/>
      <c r="BD28" s="12"/>
      <c r="BE28" s="12"/>
      <c r="BF28" s="12"/>
      <c r="BG28" s="12"/>
      <c r="BH28" s="12"/>
      <c r="BI28" s="12"/>
      <c r="BJ28"/>
      <c r="BK28" s="1"/>
      <c r="BL28" s="1"/>
      <c r="BM28" s="1"/>
      <c r="BN28"/>
      <c r="BO28" s="1"/>
      <c r="BP28" s="1"/>
      <c r="BQ28" s="1"/>
    </row>
    <row r="29" spans="1:69" s="240" customFormat="1" ht="15.75" customHeight="1">
      <c r="A29" s="262"/>
      <c r="B29" s="262"/>
      <c r="C29" s="262"/>
      <c r="D29" s="239"/>
      <c r="E29" s="262"/>
      <c r="F29" s="233"/>
      <c r="G29" s="233"/>
      <c r="H29" s="233"/>
      <c r="I29" s="233"/>
      <c r="J29" s="233"/>
      <c r="K29" s="262"/>
      <c r="L29" s="1"/>
      <c r="M29" s="2"/>
      <c r="N29" s="3"/>
      <c r="O29" s="3"/>
      <c r="P29" s="279"/>
      <c r="Q29" s="280"/>
      <c r="R29" s="3"/>
      <c r="S29" s="3"/>
      <c r="T29" s="1"/>
      <c r="U29" s="3"/>
      <c r="V29" s="3"/>
      <c r="W29" s="3"/>
      <c r="X29" s="183"/>
      <c r="Y29" s="3"/>
      <c r="Z29" s="3"/>
      <c r="AA29" s="183"/>
      <c r="AB29" s="1"/>
      <c r="AC29" s="1"/>
      <c r="AD29" s="1"/>
      <c r="AE29" s="1"/>
      <c r="AF29" s="1"/>
      <c r="AG29" s="1"/>
      <c r="AH29" s="183"/>
      <c r="AI29" s="183"/>
      <c r="AJ29" s="183"/>
      <c r="AK29" s="183"/>
      <c r="AL29" s="183"/>
      <c r="AM29" s="4"/>
      <c r="AN29" s="4"/>
      <c r="AO29" s="12"/>
      <c r="AP29" s="12"/>
      <c r="AQ29" s="12"/>
      <c r="AR29" s="12"/>
      <c r="AS29" s="12"/>
      <c r="AT29" s="4"/>
      <c r="AU29" s="12"/>
      <c r="AV29" s="12"/>
      <c r="AW29" s="12"/>
      <c r="AX29" s="12"/>
      <c r="AY29" s="12"/>
      <c r="AZ29" s="12"/>
      <c r="BA29" s="12"/>
      <c r="BB29" s="4"/>
      <c r="BC29" s="12"/>
      <c r="BD29" s="12"/>
      <c r="BE29" s="12"/>
      <c r="BF29" s="12"/>
      <c r="BG29" s="12"/>
      <c r="BH29" s="12"/>
      <c r="BI29" s="12"/>
      <c r="BJ29"/>
      <c r="BK29" s="1"/>
      <c r="BL29" s="1"/>
      <c r="BM29" s="1"/>
      <c r="BN29"/>
      <c r="BO29" s="1"/>
      <c r="BP29"/>
      <c r="BQ29"/>
    </row>
    <row r="30" spans="1:69" s="240" customFormat="1" ht="19.5" customHeight="1">
      <c r="A30" s="262"/>
      <c r="B30" s="231" t="s">
        <v>101</v>
      </c>
      <c r="C30" s="262"/>
      <c r="D30" s="262"/>
      <c r="E30" s="262"/>
      <c r="F30" s="233"/>
      <c r="G30" s="233"/>
      <c r="H30" s="233"/>
      <c r="I30" s="233"/>
      <c r="J30" s="233"/>
      <c r="K30" s="262"/>
      <c r="L30" s="1"/>
      <c r="M30" s="281" t="s">
        <v>136</v>
      </c>
      <c r="N30" s="281"/>
      <c r="O30" s="282"/>
      <c r="P30" s="283"/>
      <c r="Q30" s="284"/>
      <c r="R30" s="282"/>
      <c r="S30" s="3"/>
      <c r="T30" s="1"/>
      <c r="U30" s="3"/>
      <c r="V30" s="3"/>
      <c r="W30" s="3"/>
      <c r="X30" s="183"/>
      <c r="Y30" s="3"/>
      <c r="Z30" s="3"/>
      <c r="AA30" s="183"/>
      <c r="AB30" s="1"/>
      <c r="AC30" s="1"/>
      <c r="AD30" s="1"/>
      <c r="AE30" s="1"/>
      <c r="AF30" s="1"/>
      <c r="AG30" s="1"/>
      <c r="AH30" s="183"/>
      <c r="AI30" s="183"/>
      <c r="AJ30" s="183"/>
      <c r="AK30" s="183"/>
      <c r="AL30" s="183"/>
      <c r="AM30" s="4"/>
      <c r="AN30" s="4"/>
      <c r="AO30" s="12"/>
      <c r="AP30" s="12"/>
      <c r="AQ30" s="12"/>
      <c r="AR30" s="12"/>
      <c r="AS30" s="12"/>
      <c r="AT30" s="4"/>
      <c r="AU30" s="12"/>
      <c r="AV30" s="12"/>
      <c r="AW30" s="12"/>
      <c r="AX30" s="12"/>
      <c r="AY30" s="12"/>
      <c r="AZ30" s="12"/>
      <c r="BA30" s="12"/>
      <c r="BB30" s="4"/>
      <c r="BC30" s="12"/>
      <c r="BD30" s="12"/>
      <c r="BE30" s="12"/>
      <c r="BF30" s="12"/>
      <c r="BG30" s="12"/>
      <c r="BH30" s="12"/>
      <c r="BI30" s="12"/>
      <c r="BJ30"/>
      <c r="BK30" s="1"/>
      <c r="BL30" s="1"/>
      <c r="BM30" s="1"/>
      <c r="BN30"/>
      <c r="BO30" s="1"/>
      <c r="BP30"/>
      <c r="BQ30"/>
    </row>
    <row r="31" spans="1:69" s="240" customFormat="1" ht="19.5" customHeight="1">
      <c r="A31" s="262"/>
      <c r="B31" s="241" t="s">
        <v>102</v>
      </c>
      <c r="C31" s="262"/>
      <c r="D31" s="262"/>
      <c r="E31" s="262"/>
      <c r="F31" s="233"/>
      <c r="G31" s="233"/>
      <c r="H31" s="233"/>
      <c r="I31" s="233"/>
      <c r="J31" s="233"/>
      <c r="K31" s="262"/>
      <c r="L31" s="1"/>
      <c r="M31" s="2"/>
      <c r="N31" s="1"/>
      <c r="O31" s="3"/>
      <c r="P31" s="3"/>
      <c r="Q31" s="280"/>
      <c r="R31" s="3"/>
      <c r="S31" s="3"/>
      <c r="T31" s="1"/>
      <c r="U31" s="3"/>
      <c r="V31" s="3"/>
      <c r="W31" s="3"/>
      <c r="X31" s="183"/>
      <c r="Y31" s="183"/>
      <c r="Z31" s="183"/>
      <c r="AA31" s="183"/>
      <c r="AB31" s="1"/>
      <c r="AC31" s="1"/>
      <c r="AD31" s="1"/>
      <c r="AE31" s="1"/>
      <c r="AF31" s="1"/>
      <c r="AG31" s="1"/>
      <c r="AH31" s="183"/>
      <c r="AI31" s="183"/>
      <c r="AJ31" s="183"/>
      <c r="AK31" s="183"/>
      <c r="AL31" s="183"/>
      <c r="AM31" s="4"/>
      <c r="AN31" s="4"/>
      <c r="AO31" s="12"/>
      <c r="AP31" s="12"/>
      <c r="AQ31" s="12"/>
      <c r="AR31" s="12"/>
      <c r="AS31" s="12"/>
      <c r="AT31" s="4"/>
      <c r="AU31" s="12"/>
      <c r="AV31" s="12"/>
      <c r="AW31" s="12"/>
      <c r="AX31" s="12"/>
      <c r="AY31" s="12"/>
      <c r="AZ31" s="12"/>
      <c r="BA31" s="12"/>
      <c r="BB31" s="4"/>
      <c r="BC31" s="12"/>
      <c r="BD31" s="12"/>
      <c r="BE31" s="12"/>
      <c r="BF31" s="12"/>
      <c r="BG31" s="12"/>
      <c r="BH31" s="12"/>
      <c r="BI31" s="12"/>
      <c r="BJ31"/>
      <c r="BK31" s="1"/>
      <c r="BL31" s="1"/>
      <c r="BM31" s="1"/>
      <c r="BN31"/>
      <c r="BO31" s="1"/>
      <c r="BP31"/>
      <c r="BQ31"/>
    </row>
    <row r="32" spans="1:69" s="240" customFormat="1" ht="19.5" customHeight="1">
      <c r="A32" s="262"/>
      <c r="B32" s="240" t="s">
        <v>137</v>
      </c>
      <c r="C32" s="262"/>
      <c r="D32" s="262"/>
      <c r="E32" s="262"/>
      <c r="F32" s="262"/>
      <c r="G32" s="262"/>
      <c r="H32" s="262"/>
      <c r="I32" s="262"/>
      <c r="J32" s="262"/>
      <c r="K32" s="262"/>
      <c r="L32" s="1"/>
      <c r="M32" s="2">
        <v>1</v>
      </c>
      <c r="N32" s="67"/>
      <c r="O32" s="5" t="s">
        <v>138</v>
      </c>
      <c r="P32" s="3"/>
      <c r="Q32" s="280"/>
      <c r="R32" s="3"/>
      <c r="S32" s="3"/>
      <c r="T32" s="1"/>
      <c r="U32" s="1"/>
      <c r="V32" s="3"/>
      <c r="W32" s="3"/>
      <c r="X32" s="183"/>
      <c r="Y32" s="183"/>
      <c r="Z32" s="183"/>
      <c r="AA32" s="183"/>
      <c r="AB32" s="1"/>
      <c r="AC32" s="1"/>
      <c r="AD32" s="1"/>
      <c r="AE32" s="1"/>
      <c r="AF32" s="1"/>
      <c r="AG32" s="1"/>
      <c r="AH32" s="183"/>
      <c r="AI32" s="183"/>
      <c r="AJ32" s="183"/>
      <c r="AK32" s="183"/>
      <c r="AL32" s="183"/>
      <c r="AM32" s="4"/>
      <c r="AN32" s="4"/>
      <c r="AO32" s="12"/>
      <c r="AP32" s="12"/>
      <c r="AQ32" s="12"/>
      <c r="AR32" s="12"/>
      <c r="AS32" s="12"/>
      <c r="AT32" s="4"/>
      <c r="AU32" s="12"/>
      <c r="AV32" s="12"/>
      <c r="AW32" s="12"/>
      <c r="AX32" s="12"/>
      <c r="AY32" s="12"/>
      <c r="AZ32" s="12"/>
      <c r="BA32" s="12"/>
      <c r="BB32" s="4"/>
      <c r="BC32" s="12"/>
      <c r="BD32" s="12"/>
      <c r="BE32" s="12"/>
      <c r="BF32" s="12"/>
      <c r="BG32" s="12"/>
      <c r="BH32" s="12"/>
      <c r="BI32" s="12"/>
      <c r="BJ32"/>
      <c r="BK32" s="1"/>
      <c r="BL32" s="1"/>
      <c r="BM32" s="1"/>
      <c r="BN32"/>
      <c r="BO32" s="1"/>
      <c r="BP32"/>
      <c r="BQ32"/>
    </row>
    <row r="33" spans="1:69" s="240" customFormat="1" ht="19.5" customHeight="1">
      <c r="A33" s="262"/>
      <c r="B33" s="240" t="s">
        <v>139</v>
      </c>
      <c r="C33" s="262"/>
      <c r="D33" s="262"/>
      <c r="E33" s="262"/>
      <c r="F33" s="262"/>
      <c r="G33" s="262"/>
      <c r="H33" s="262"/>
      <c r="I33" s="262"/>
      <c r="J33" s="262"/>
      <c r="K33" s="262"/>
      <c r="L33" s="1"/>
      <c r="M33" s="2">
        <v>2</v>
      </c>
      <c r="N33" s="1" t="s">
        <v>140</v>
      </c>
      <c r="O33" s="5"/>
      <c r="P33" s="3"/>
      <c r="Q33" s="280"/>
      <c r="R33" s="3"/>
      <c r="S33" s="3"/>
      <c r="T33" s="1"/>
      <c r="U33" s="1"/>
      <c r="V33" s="3"/>
      <c r="W33" s="3"/>
      <c r="X33" s="183"/>
      <c r="Y33" s="183"/>
      <c r="Z33" s="183"/>
      <c r="AA33" s="183"/>
      <c r="AB33" s="1"/>
      <c r="AC33" s="1"/>
      <c r="AD33" s="1"/>
      <c r="AE33" s="1"/>
      <c r="AF33" s="1"/>
      <c r="AG33" s="1"/>
      <c r="AH33" s="183"/>
      <c r="AI33" s="183"/>
      <c r="AJ33" s="183"/>
      <c r="AK33" s="183"/>
      <c r="AL33" s="183"/>
      <c r="AM33" s="4"/>
      <c r="AN33" s="4"/>
      <c r="AO33" s="12"/>
      <c r="AP33" s="12"/>
      <c r="AQ33" s="12"/>
      <c r="AR33" s="12"/>
      <c r="AS33" s="12"/>
      <c r="AT33" s="4"/>
      <c r="AU33" s="12"/>
      <c r="AV33" s="12"/>
      <c r="AW33" s="12"/>
      <c r="AX33" s="12"/>
      <c r="AY33" s="12"/>
      <c r="AZ33" s="12"/>
      <c r="BA33" s="12"/>
      <c r="BB33" s="4"/>
      <c r="BC33" s="12"/>
      <c r="BD33" s="12"/>
      <c r="BE33" s="12"/>
      <c r="BF33" s="12"/>
      <c r="BG33" s="12"/>
      <c r="BH33" s="12"/>
      <c r="BI33" s="12"/>
      <c r="BJ33"/>
      <c r="BK33" s="1"/>
      <c r="BL33" s="1"/>
      <c r="BM33" s="1"/>
      <c r="BN33"/>
      <c r="BO33" s="1"/>
      <c r="BP33"/>
      <c r="BQ33"/>
    </row>
    <row r="34" spans="1:69" s="240" customFormat="1" ht="19.5" customHeight="1">
      <c r="A34" s="262"/>
      <c r="B34" s="240" t="s">
        <v>141</v>
      </c>
      <c r="C34" s="262"/>
      <c r="D34" s="262"/>
      <c r="E34" s="262"/>
      <c r="F34" s="262"/>
      <c r="G34" s="262"/>
      <c r="H34" s="262"/>
      <c r="I34" s="262"/>
      <c r="J34" s="262"/>
      <c r="K34" s="262"/>
      <c r="L34" s="1"/>
      <c r="M34" s="2">
        <v>3</v>
      </c>
      <c r="N34" s="1" t="s">
        <v>142</v>
      </c>
      <c r="O34" s="5"/>
      <c r="P34" s="3"/>
      <c r="Q34" s="280"/>
      <c r="R34" s="3"/>
      <c r="S34" s="3"/>
      <c r="T34" s="1"/>
      <c r="U34" s="1"/>
      <c r="V34" s="3"/>
      <c r="W34" s="3"/>
      <c r="X34" s="183"/>
      <c r="Y34" s="183"/>
      <c r="Z34" s="183"/>
      <c r="AA34" s="183"/>
      <c r="AB34" s="1"/>
      <c r="AC34" s="1"/>
      <c r="AD34" s="1"/>
      <c r="AE34" s="1"/>
      <c r="AF34" s="1"/>
      <c r="AG34" s="1"/>
      <c r="AH34" s="183"/>
      <c r="AI34" s="183"/>
      <c r="AJ34" s="183"/>
      <c r="AK34" s="183"/>
      <c r="AL34" s="183"/>
      <c r="AM34" s="4"/>
      <c r="AN34" s="4"/>
      <c r="AO34" s="12"/>
      <c r="AP34" s="12"/>
      <c r="AQ34" s="12"/>
      <c r="AR34" s="12"/>
      <c r="AS34" s="12"/>
      <c r="AT34" s="4"/>
      <c r="AU34" s="12"/>
      <c r="AV34" s="12"/>
      <c r="AW34" s="12"/>
      <c r="AX34" s="12"/>
      <c r="AY34" s="12"/>
      <c r="AZ34" s="12"/>
      <c r="BA34" s="12"/>
      <c r="BB34" s="4"/>
      <c r="BC34" s="12"/>
      <c r="BD34" s="12"/>
      <c r="BE34" s="12"/>
      <c r="BF34" s="12"/>
      <c r="BG34" s="12"/>
      <c r="BH34" s="12"/>
      <c r="BI34" s="12"/>
      <c r="BJ34"/>
      <c r="BK34" s="1"/>
      <c r="BL34" s="1"/>
      <c r="BM34" s="1"/>
      <c r="BN34"/>
      <c r="BO34" s="1"/>
      <c r="BP34"/>
      <c r="BQ34"/>
    </row>
    <row r="35" spans="1:69" s="240" customFormat="1" ht="19.5" customHeight="1">
      <c r="A35" s="262"/>
      <c r="B35" s="262" t="s">
        <v>112</v>
      </c>
      <c r="C35" s="1"/>
      <c r="D35" s="262"/>
      <c r="E35" s="262"/>
      <c r="F35" s="262"/>
      <c r="G35" s="262"/>
      <c r="H35" s="262"/>
      <c r="I35" s="262"/>
      <c r="J35" s="262"/>
      <c r="K35" s="262"/>
      <c r="L35" s="1"/>
      <c r="M35" s="240">
        <v>4</v>
      </c>
      <c r="N35" s="240" t="s">
        <v>143</v>
      </c>
      <c r="O35" s="5"/>
      <c r="P35" s="1"/>
      <c r="Q35" s="1"/>
      <c r="R35" s="1"/>
      <c r="S35" s="1"/>
      <c r="T35" s="1"/>
      <c r="U35" s="1"/>
      <c r="V35" s="3"/>
      <c r="W35" s="3"/>
      <c r="X35" s="183"/>
      <c r="Y35" s="183"/>
      <c r="Z35" s="183"/>
      <c r="AA35" s="183"/>
      <c r="AB35" s="1"/>
      <c r="AC35" s="1"/>
      <c r="AD35" s="1"/>
      <c r="AE35" s="1"/>
      <c r="AF35" s="1"/>
      <c r="AG35" s="1"/>
      <c r="AH35" s="183"/>
      <c r="AI35" s="183"/>
      <c r="AJ35" s="183"/>
      <c r="AK35" s="183"/>
      <c r="AL35" s="183"/>
      <c r="AM35" s="4"/>
      <c r="AN35" s="4"/>
      <c r="AO35" s="12"/>
      <c r="AP35" s="12"/>
      <c r="AQ35" s="12"/>
      <c r="AR35" s="12"/>
      <c r="AS35" s="12"/>
      <c r="AT35" s="4"/>
      <c r="AU35" s="12"/>
      <c r="AV35" s="12"/>
      <c r="AW35" s="12"/>
      <c r="AX35" s="12"/>
      <c r="AY35" s="12"/>
      <c r="AZ35" s="12"/>
      <c r="BA35" s="12"/>
      <c r="BB35" s="4"/>
      <c r="BC35" s="12"/>
      <c r="BD35" s="12"/>
      <c r="BE35" s="12"/>
      <c r="BF35" s="12"/>
      <c r="BG35" s="12"/>
      <c r="BH35" s="12"/>
      <c r="BI35" s="12"/>
      <c r="BJ35"/>
      <c r="BK35" s="1"/>
      <c r="BL35" s="1"/>
      <c r="BM35" s="1"/>
      <c r="BN35"/>
      <c r="BO35" s="1"/>
      <c r="BP35"/>
      <c r="BQ35"/>
    </row>
    <row r="36" spans="1:69" s="240" customFormat="1" ht="19.5" customHeight="1">
      <c r="A36" s="262"/>
      <c r="B36" s="262" t="s">
        <v>113</v>
      </c>
      <c r="C36" s="1"/>
      <c r="D36" s="1"/>
      <c r="E36" s="1"/>
      <c r="F36" s="1"/>
      <c r="G36" s="262"/>
      <c r="H36" s="262"/>
      <c r="I36" s="262"/>
      <c r="J36" s="262"/>
      <c r="K36" s="262"/>
      <c r="L36" s="1"/>
      <c r="M36" s="2">
        <v>5</v>
      </c>
      <c r="N36" s="1" t="s">
        <v>144</v>
      </c>
      <c r="O36" s="5"/>
      <c r="P36" s="1"/>
      <c r="Q36" s="1"/>
      <c r="R36" s="1"/>
      <c r="S36" s="1"/>
      <c r="T36" s="1"/>
      <c r="U36" s="1"/>
      <c r="V36" s="3"/>
      <c r="W36" s="3"/>
      <c r="X36" s="183"/>
      <c r="Y36" s="183"/>
      <c r="Z36" s="183"/>
      <c r="AA36" s="183"/>
      <c r="AB36" s="1"/>
      <c r="AC36" s="1"/>
      <c r="AD36" s="1"/>
      <c r="AE36" s="1"/>
      <c r="AF36" s="1"/>
      <c r="AG36" s="1"/>
      <c r="AH36" s="183"/>
      <c r="AI36" s="183"/>
      <c r="AJ36" s="183"/>
      <c r="AK36" s="183"/>
      <c r="AL36" s="183"/>
      <c r="AM36" s="4"/>
      <c r="AN36" s="4"/>
      <c r="AO36" s="12"/>
      <c r="AP36" s="12"/>
      <c r="AQ36" s="12"/>
      <c r="AR36" s="12"/>
      <c r="AS36" s="12"/>
      <c r="AT36" s="4"/>
      <c r="AU36" s="12"/>
      <c r="AV36" s="12"/>
      <c r="AW36" s="12"/>
      <c r="AX36" s="12"/>
      <c r="AY36" s="12"/>
      <c r="AZ36" s="12"/>
      <c r="BA36" s="12"/>
      <c r="BB36" s="4"/>
      <c r="BC36" s="12"/>
      <c r="BD36" s="12"/>
      <c r="BE36" s="12"/>
      <c r="BF36" s="12"/>
      <c r="BG36" s="12"/>
      <c r="BH36" s="12"/>
      <c r="BI36" s="12"/>
      <c r="BJ36"/>
      <c r="BK36" s="1"/>
      <c r="BL36" s="1"/>
      <c r="BM36" s="1"/>
      <c r="BN36"/>
      <c r="BO36" s="1"/>
      <c r="BP36"/>
      <c r="BQ36"/>
    </row>
    <row r="37" spans="1:69" s="240" customFormat="1" ht="19.5" customHeight="1">
      <c r="A37" s="262"/>
      <c r="B37" s="262" t="s">
        <v>145</v>
      </c>
      <c r="C37" s="262"/>
      <c r="D37" s="262"/>
      <c r="E37" s="262"/>
      <c r="F37" s="262"/>
      <c r="G37" s="262"/>
      <c r="H37" s="262"/>
      <c r="I37" s="262"/>
      <c r="J37" s="262"/>
      <c r="K37" s="262"/>
      <c r="L37" s="1"/>
      <c r="Q37" s="1"/>
      <c r="R37" s="1"/>
      <c r="S37" s="1"/>
      <c r="T37" s="1"/>
      <c r="U37" s="1"/>
      <c r="V37" s="3"/>
      <c r="W37" s="3"/>
      <c r="X37" s="183"/>
      <c r="Y37" s="183"/>
      <c r="Z37" s="183"/>
      <c r="AA37" s="183"/>
      <c r="AB37" s="1"/>
      <c r="AC37" s="1"/>
      <c r="AD37" s="1"/>
      <c r="AE37" s="1"/>
      <c r="AF37" s="1"/>
      <c r="AG37" s="1"/>
      <c r="AH37" s="183"/>
      <c r="AI37" s="183"/>
      <c r="AJ37" s="183"/>
      <c r="AK37" s="183"/>
      <c r="AL37" s="183"/>
      <c r="AM37" s="4"/>
      <c r="AN37" s="4"/>
      <c r="AO37" s="12"/>
      <c r="AP37" s="12"/>
      <c r="AQ37" s="12"/>
      <c r="AR37" s="12"/>
      <c r="AS37" s="12"/>
      <c r="AT37" s="4"/>
      <c r="AU37" s="12"/>
      <c r="AV37" s="12"/>
      <c r="AW37" s="12"/>
      <c r="AX37" s="12"/>
      <c r="AY37" s="12"/>
      <c r="AZ37" s="12"/>
      <c r="BA37" s="12"/>
      <c r="BB37" s="4"/>
      <c r="BC37" s="12"/>
      <c r="BD37" s="12"/>
      <c r="BE37" s="12"/>
      <c r="BF37" s="12"/>
      <c r="BG37" s="12"/>
      <c r="BH37" s="12"/>
      <c r="BI37" s="12"/>
      <c r="BJ37"/>
      <c r="BK37" s="1"/>
      <c r="BL37" s="1"/>
      <c r="BM37" s="1"/>
      <c r="BN37"/>
      <c r="BO37" s="1"/>
      <c r="BP37"/>
      <c r="BQ37"/>
    </row>
    <row r="38" spans="1:69" s="240" customFormat="1" ht="19.5" customHeight="1">
      <c r="A38" s="262"/>
      <c r="B38" s="184" t="s">
        <v>103</v>
      </c>
      <c r="C38" s="262"/>
      <c r="D38" s="262"/>
      <c r="E38" s="242"/>
      <c r="F38" s="262"/>
      <c r="G38" s="262"/>
      <c r="H38" s="262"/>
      <c r="I38" s="262"/>
      <c r="J38" s="262"/>
      <c r="K38" s="262"/>
      <c r="L38" s="1"/>
      <c r="Q38" s="1"/>
      <c r="R38" s="1"/>
      <c r="S38" s="1"/>
      <c r="T38" s="1"/>
      <c r="U38" s="1"/>
      <c r="V38" s="3"/>
      <c r="W38" s="3"/>
      <c r="X38" s="183"/>
      <c r="Y38" s="183"/>
      <c r="Z38" s="183"/>
      <c r="AA38" s="183"/>
      <c r="AB38" s="1"/>
      <c r="AC38" s="1"/>
      <c r="AD38" s="1"/>
      <c r="AE38" s="1"/>
      <c r="AF38" s="1"/>
      <c r="AG38" s="1"/>
      <c r="AH38" s="183"/>
      <c r="AI38" s="183"/>
      <c r="AJ38" s="183"/>
      <c r="AK38" s="183"/>
      <c r="AL38" s="183"/>
      <c r="AM38" s="4"/>
      <c r="AN38" s="4"/>
      <c r="AO38" s="12"/>
      <c r="AP38" s="12"/>
      <c r="AQ38" s="12"/>
      <c r="AR38" s="12"/>
      <c r="AS38" s="12"/>
      <c r="AT38" s="4"/>
      <c r="AU38" s="12"/>
      <c r="AV38" s="12"/>
      <c r="AW38" s="12"/>
      <c r="AX38" s="12"/>
      <c r="AY38" s="12"/>
      <c r="AZ38" s="12"/>
      <c r="BA38" s="12"/>
      <c r="BB38" s="4"/>
      <c r="BC38" s="12"/>
      <c r="BD38" s="12"/>
      <c r="BE38" s="12"/>
      <c r="BF38" s="12"/>
      <c r="BG38" s="12"/>
      <c r="BH38" s="12"/>
      <c r="BI38" s="12"/>
      <c r="BJ38"/>
      <c r="BK38" s="1"/>
      <c r="BL38" s="1"/>
      <c r="BM38" s="1"/>
      <c r="BN38"/>
      <c r="BO38" s="1"/>
      <c r="BP38"/>
      <c r="BQ38"/>
    </row>
    <row r="39" spans="1:69" s="240" customFormat="1" ht="19.5" customHeight="1">
      <c r="A39" s="262"/>
      <c r="B39" s="184" t="s">
        <v>146</v>
      </c>
      <c r="C39" s="262"/>
      <c r="D39" s="262"/>
      <c r="E39" s="262"/>
      <c r="F39" s="262"/>
      <c r="G39" s="262"/>
      <c r="H39" s="262"/>
      <c r="I39" s="262"/>
      <c r="J39" s="262"/>
      <c r="K39" s="262"/>
      <c r="L39" s="1"/>
      <c r="M39" s="2"/>
      <c r="N39" s="1"/>
      <c r="O39" s="5"/>
      <c r="P39" s="1"/>
      <c r="Q39" s="1"/>
      <c r="R39" s="1"/>
      <c r="S39" s="1"/>
      <c r="T39" s="1"/>
      <c r="U39" s="1"/>
      <c r="V39" s="3"/>
      <c r="W39" s="3"/>
      <c r="X39" s="183"/>
      <c r="Y39" s="183"/>
      <c r="Z39" s="183"/>
      <c r="AA39" s="183"/>
      <c r="AB39" s="1"/>
      <c r="AC39" s="1"/>
      <c r="AD39" s="1"/>
      <c r="AE39" s="1"/>
      <c r="AF39" s="1"/>
      <c r="AG39" s="1"/>
      <c r="AH39" s="183"/>
      <c r="AI39" s="183"/>
      <c r="AJ39" s="183"/>
      <c r="AK39" s="183"/>
      <c r="AL39" s="183"/>
      <c r="AM39" s="4"/>
      <c r="AN39" s="4"/>
      <c r="AO39" s="12"/>
      <c r="AP39" s="12"/>
      <c r="AQ39" s="12"/>
      <c r="AR39" s="12"/>
      <c r="AS39" s="12"/>
      <c r="AT39" s="4"/>
      <c r="AU39" s="12"/>
      <c r="AV39" s="12"/>
      <c r="AW39" s="12"/>
      <c r="AX39" s="12"/>
      <c r="AY39" s="12"/>
      <c r="AZ39" s="12"/>
      <c r="BA39" s="12"/>
      <c r="BB39" s="4"/>
      <c r="BC39" s="12"/>
      <c r="BD39" s="12"/>
      <c r="BE39" s="12"/>
      <c r="BF39" s="12"/>
      <c r="BG39" s="12"/>
      <c r="BH39" s="12"/>
      <c r="BI39" s="12"/>
      <c r="BJ39"/>
      <c r="BK39" s="1"/>
      <c r="BL39" s="1"/>
      <c r="BM39" s="1"/>
      <c r="BN39"/>
      <c r="BO39" s="1"/>
      <c r="BP39"/>
      <c r="BQ39"/>
    </row>
    <row r="40" spans="1:69" s="240" customFormat="1" ht="19.5" customHeight="1">
      <c r="A40" s="262"/>
      <c r="B40" s="262" t="s">
        <v>160</v>
      </c>
      <c r="C40" s="262"/>
      <c r="D40" s="262"/>
      <c r="E40" s="262"/>
      <c r="F40" s="262"/>
      <c r="G40" s="262"/>
      <c r="H40" s="262"/>
      <c r="I40" s="262"/>
      <c r="J40" s="262"/>
      <c r="K40" s="262"/>
      <c r="L40" s="1"/>
      <c r="M40" s="2"/>
      <c r="N40" s="1"/>
      <c r="O40" s="3"/>
      <c r="P40" s="1"/>
      <c r="Q40" s="1"/>
      <c r="R40" s="1"/>
      <c r="S40" s="1"/>
      <c r="T40" s="1"/>
      <c r="U40" s="1"/>
      <c r="V40" s="3"/>
      <c r="W40" s="3"/>
      <c r="X40" s="183"/>
      <c r="Y40" s="183"/>
      <c r="Z40" s="183"/>
      <c r="AA40" s="183"/>
      <c r="AB40" s="1"/>
      <c r="AC40" s="1"/>
      <c r="AD40" s="1"/>
      <c r="AE40" s="1"/>
      <c r="AF40" s="1"/>
      <c r="AG40" s="1"/>
      <c r="AH40" s="183"/>
      <c r="AI40" s="183"/>
      <c r="AJ40" s="183"/>
      <c r="AK40" s="183"/>
      <c r="AL40" s="183"/>
      <c r="AM40" s="4"/>
      <c r="AN40" s="4"/>
      <c r="AO40" s="12"/>
      <c r="AP40" s="12"/>
      <c r="AQ40" s="12"/>
      <c r="AR40" s="12"/>
      <c r="AS40" s="12"/>
      <c r="AT40" s="4"/>
      <c r="AU40" s="12"/>
      <c r="AV40" s="12"/>
      <c r="AW40" s="12"/>
      <c r="AX40" s="12"/>
      <c r="AY40" s="12"/>
      <c r="AZ40" s="12"/>
      <c r="BA40" s="12"/>
      <c r="BB40" s="4"/>
      <c r="BC40" s="12"/>
      <c r="BD40" s="12"/>
      <c r="BE40" s="12"/>
      <c r="BF40" s="12"/>
      <c r="BG40" s="12"/>
      <c r="BH40" s="12"/>
      <c r="BI40" s="12"/>
      <c r="BJ40"/>
      <c r="BK40" s="1"/>
      <c r="BL40" s="1"/>
      <c r="BM40" s="1"/>
      <c r="BN40"/>
      <c r="BO40" s="1"/>
      <c r="BP40"/>
      <c r="BQ40"/>
    </row>
    <row r="41" spans="1:69" s="240" customFormat="1" ht="19.5" customHeight="1">
      <c r="A41" s="262"/>
      <c r="B41" s="184" t="s">
        <v>61</v>
      </c>
      <c r="C41" s="262"/>
      <c r="D41" s="262"/>
      <c r="E41" s="262"/>
      <c r="F41" s="262"/>
      <c r="G41" s="262"/>
      <c r="H41" s="262"/>
      <c r="I41" s="262"/>
      <c r="J41" s="262"/>
      <c r="K41" s="262"/>
      <c r="L41" s="1"/>
      <c r="M41" s="2"/>
      <c r="N41" s="1"/>
      <c r="O41" s="1"/>
      <c r="P41" s="1"/>
      <c r="Q41" s="1"/>
      <c r="R41" s="1"/>
      <c r="S41" s="1"/>
      <c r="T41" s="1"/>
      <c r="U41" s="1"/>
      <c r="V41" s="3"/>
      <c r="W41" s="3"/>
      <c r="X41" s="183"/>
      <c r="Y41" s="183"/>
      <c r="Z41" s="183"/>
      <c r="AA41" s="183"/>
      <c r="AB41" s="1"/>
      <c r="AC41" s="1"/>
      <c r="AD41" s="1"/>
      <c r="AE41" s="1"/>
      <c r="AF41" s="1"/>
      <c r="AG41" s="1"/>
      <c r="AH41" s="183"/>
      <c r="AI41" s="183"/>
      <c r="AJ41" s="183"/>
      <c r="AK41" s="183"/>
      <c r="AL41" s="183"/>
      <c r="AM41" s="4"/>
      <c r="AN41" s="4"/>
      <c r="AO41" s="12"/>
      <c r="AP41" s="12"/>
      <c r="AQ41"/>
      <c r="AR41"/>
      <c r="AS41"/>
      <c r="AT41" s="4"/>
      <c r="AU41" s="12"/>
      <c r="AV41" s="12"/>
      <c r="AW41" s="12"/>
      <c r="AX41" s="12"/>
      <c r="AY41" s="12"/>
      <c r="AZ41" s="12"/>
      <c r="BA41" s="12"/>
      <c r="BB41" s="4"/>
      <c r="BC41" s="12"/>
      <c r="BD41" s="12"/>
      <c r="BE41" s="12"/>
      <c r="BF41" s="12"/>
      <c r="BG41" s="12"/>
      <c r="BH41" s="12"/>
      <c r="BI41" s="12"/>
      <c r="BJ41"/>
      <c r="BK41" s="1"/>
      <c r="BL41" s="1"/>
      <c r="BM41" s="1"/>
      <c r="BN41"/>
      <c r="BO41" s="1"/>
      <c r="BP41"/>
      <c r="BQ41"/>
    </row>
    <row r="42" spans="1:69" s="240" customFormat="1" ht="19.5" customHeight="1">
      <c r="A42" s="262"/>
      <c r="B42" s="184" t="s">
        <v>104</v>
      </c>
      <c r="C42" s="262"/>
      <c r="D42" s="262"/>
      <c r="E42" s="262"/>
      <c r="F42" s="262"/>
      <c r="G42" s="262"/>
      <c r="H42" s="262"/>
      <c r="I42" s="262"/>
      <c r="J42" s="262"/>
      <c r="K42" s="262"/>
      <c r="L42" s="1"/>
      <c r="M42" s="2"/>
      <c r="N42" s="1"/>
      <c r="O42" s="1"/>
      <c r="P42" s="1"/>
      <c r="Q42" s="1"/>
      <c r="R42" s="1"/>
      <c r="S42" s="1"/>
      <c r="T42" s="1"/>
      <c r="U42" s="1"/>
      <c r="V42" s="3"/>
      <c r="W42" s="3"/>
      <c r="X42" s="183"/>
      <c r="Y42" s="183"/>
      <c r="Z42" s="183"/>
      <c r="AA42" s="183"/>
      <c r="AB42" s="1"/>
      <c r="AC42" s="1"/>
      <c r="AD42" s="1"/>
      <c r="AE42" s="1"/>
      <c r="AF42" s="1"/>
      <c r="AG42" s="1"/>
      <c r="AH42" s="183"/>
      <c r="AI42" s="183"/>
      <c r="AJ42" s="183"/>
      <c r="AK42" s="183"/>
      <c r="AL42" s="183"/>
      <c r="AM42" s="4"/>
      <c r="AN42" s="4"/>
      <c r="AO42" s="12"/>
      <c r="AP42" s="12"/>
      <c r="AQ42"/>
      <c r="AR42"/>
      <c r="AS42"/>
      <c r="AT42" s="4"/>
      <c r="AU42" s="12"/>
      <c r="AV42" s="12"/>
      <c r="AW42" s="12"/>
      <c r="AX42" s="12"/>
      <c r="AY42" s="12"/>
      <c r="AZ42" s="12"/>
      <c r="BA42" s="12"/>
      <c r="BB42" s="4"/>
      <c r="BC42" s="12"/>
      <c r="BD42" s="12"/>
      <c r="BE42" s="12"/>
      <c r="BF42" s="12"/>
      <c r="BG42" s="12"/>
      <c r="BH42" s="12"/>
      <c r="BI42" s="12"/>
      <c r="BJ42"/>
      <c r="BK42" s="1"/>
      <c r="BL42" s="1"/>
      <c r="BM42" s="1"/>
      <c r="BN42"/>
      <c r="BO42" s="1"/>
      <c r="BP42"/>
      <c r="BQ42"/>
    </row>
    <row r="43" spans="1:69" s="240" customFormat="1" ht="19.5" customHeight="1">
      <c r="A43" s="262"/>
      <c r="B43" s="243" t="s">
        <v>105</v>
      </c>
      <c r="C43" s="262"/>
      <c r="D43" s="262"/>
      <c r="E43" s="262"/>
      <c r="F43" s="262"/>
      <c r="G43" s="262"/>
      <c r="H43" s="262"/>
      <c r="I43" s="262"/>
      <c r="K43" s="262"/>
      <c r="L43" s="1"/>
      <c r="M43" s="2"/>
      <c r="N43" s="1"/>
      <c r="O43" s="1"/>
      <c r="P43" s="1"/>
      <c r="Q43" s="1"/>
      <c r="R43" s="1"/>
      <c r="S43" s="1"/>
      <c r="T43" s="1"/>
      <c r="U43" s="1"/>
      <c r="V43" s="3"/>
      <c r="W43" s="3"/>
      <c r="X43" s="183"/>
      <c r="Y43" s="183"/>
      <c r="Z43" s="183"/>
      <c r="AA43" s="183"/>
      <c r="AB43" s="1"/>
      <c r="AC43" s="1"/>
      <c r="AD43" s="1"/>
      <c r="AE43" s="1"/>
      <c r="AF43" s="1"/>
      <c r="AG43" s="1"/>
      <c r="AH43" s="183"/>
      <c r="AI43" s="183"/>
      <c r="AJ43" s="183"/>
      <c r="AK43" s="183"/>
      <c r="AL43" s="183"/>
      <c r="AM43" s="4"/>
      <c r="AN43" s="4"/>
      <c r="AO43" s="12"/>
      <c r="AP43" s="12"/>
      <c r="AQ43"/>
      <c r="AR43"/>
      <c r="AS43"/>
      <c r="AT43" s="4"/>
      <c r="AU43" s="12"/>
      <c r="AV43" s="12"/>
      <c r="AW43" s="12"/>
      <c r="AX43" s="12"/>
      <c r="AY43" s="12"/>
      <c r="AZ43" s="12"/>
      <c r="BA43" s="12"/>
      <c r="BB43" s="4"/>
      <c r="BC43" s="12"/>
      <c r="BD43" s="12"/>
      <c r="BE43" s="12"/>
      <c r="BF43" s="12"/>
      <c r="BG43" s="12"/>
      <c r="BH43" s="12"/>
      <c r="BI43" s="12"/>
      <c r="BJ43"/>
      <c r="BK43" s="1"/>
      <c r="BL43" s="1"/>
      <c r="BM43" s="1"/>
      <c r="BN43"/>
      <c r="BO43" s="1"/>
      <c r="BP43"/>
      <c r="BQ43"/>
    </row>
    <row r="44" spans="1:69" s="240" customFormat="1" ht="19.5" customHeight="1">
      <c r="A44" s="262"/>
      <c r="B44" s="292" t="s">
        <v>159</v>
      </c>
      <c r="G44" s="262"/>
      <c r="H44" s="262"/>
      <c r="I44" s="262"/>
      <c r="K44" s="262"/>
      <c r="L44" s="1"/>
      <c r="M44" s="2"/>
      <c r="N44" s="1"/>
      <c r="O44" s="1"/>
      <c r="P44" s="1"/>
      <c r="Q44" s="1"/>
      <c r="R44" s="1"/>
      <c r="S44" s="1"/>
      <c r="T44" s="1"/>
      <c r="U44" s="1"/>
      <c r="V44" s="3"/>
      <c r="W44" s="3"/>
      <c r="X44" s="183"/>
      <c r="Y44" s="183"/>
      <c r="Z44" s="183"/>
      <c r="AA44" s="183"/>
      <c r="AB44" s="1"/>
      <c r="AC44" s="1"/>
      <c r="AD44" s="1"/>
      <c r="AE44" s="1"/>
      <c r="AF44" s="1"/>
      <c r="AG44" s="1"/>
      <c r="AH44" s="183"/>
      <c r="AI44" s="183"/>
      <c r="AJ44" s="183"/>
      <c r="AK44" s="183"/>
      <c r="AL44" s="183"/>
      <c r="AM44" s="4"/>
      <c r="AN44" s="4"/>
      <c r="AO44" s="12"/>
      <c r="AP44" s="12"/>
      <c r="AQ44"/>
      <c r="AR44"/>
      <c r="AS44"/>
      <c r="AT44" s="4"/>
      <c r="AU44" s="12"/>
      <c r="AV44" s="12"/>
      <c r="AW44" s="12"/>
      <c r="AX44" s="12"/>
      <c r="AY44" s="12"/>
      <c r="AZ44" s="12"/>
      <c r="BA44" s="12"/>
      <c r="BB44" s="4"/>
      <c r="BC44" s="12"/>
      <c r="BD44" s="12"/>
      <c r="BE44" s="12"/>
      <c r="BF44" s="12"/>
      <c r="BG44" s="12"/>
      <c r="BH44" s="12"/>
      <c r="BI44" s="12"/>
      <c r="BJ44"/>
      <c r="BK44" s="1"/>
      <c r="BL44" s="1"/>
      <c r="BM44" s="1"/>
      <c r="BN44"/>
      <c r="BO44" s="1"/>
      <c r="BP44"/>
      <c r="BQ44"/>
    </row>
    <row r="45" spans="1:69" s="240" customFormat="1" ht="9" customHeight="1">
      <c r="A45" s="262"/>
      <c r="B45" s="243"/>
      <c r="C45" s="262"/>
      <c r="D45" s="262"/>
      <c r="E45" s="262"/>
      <c r="F45" s="262"/>
      <c r="G45" s="262"/>
      <c r="H45" s="262"/>
      <c r="I45" s="262"/>
      <c r="K45" s="262"/>
      <c r="L45" s="1"/>
      <c r="M45" s="2"/>
      <c r="N45" s="1"/>
      <c r="O45" s="1"/>
      <c r="P45" s="1"/>
      <c r="Q45" s="1"/>
      <c r="R45" s="1"/>
      <c r="S45" s="1"/>
      <c r="T45" s="1"/>
      <c r="U45" s="1"/>
      <c r="V45" s="3"/>
      <c r="W45" s="3"/>
      <c r="X45" s="183"/>
      <c r="Y45" s="183"/>
      <c r="Z45" s="183"/>
      <c r="AA45" s="183"/>
      <c r="AB45" s="1"/>
      <c r="AC45" s="1"/>
      <c r="AD45" s="1"/>
      <c r="AE45" s="1"/>
      <c r="AF45" s="1"/>
      <c r="AG45" s="1"/>
      <c r="AH45" s="183"/>
      <c r="AI45" s="183"/>
      <c r="AJ45" s="183"/>
      <c r="AK45" s="183"/>
      <c r="AL45" s="183"/>
      <c r="AM45" s="4"/>
      <c r="AN45" s="4"/>
      <c r="AO45" s="12"/>
      <c r="AP45" s="12"/>
      <c r="AQ45"/>
      <c r="AR45"/>
      <c r="AS45"/>
      <c r="AT45" s="4"/>
      <c r="AU45" s="12"/>
      <c r="AV45" s="12"/>
      <c r="AW45" s="12"/>
      <c r="AX45" s="12"/>
      <c r="AY45" s="12"/>
      <c r="AZ45" s="12"/>
      <c r="BA45" s="12"/>
      <c r="BB45" s="4"/>
      <c r="BC45" s="12"/>
      <c r="BD45" s="12"/>
      <c r="BE45" s="12"/>
      <c r="BF45" s="12"/>
      <c r="BG45" s="12"/>
      <c r="BH45" s="12"/>
      <c r="BI45" s="12"/>
      <c r="BJ45"/>
      <c r="BK45" s="1"/>
      <c r="BL45" s="1"/>
      <c r="BM45" s="1"/>
      <c r="BN45"/>
      <c r="BO45" s="1"/>
      <c r="BP45"/>
      <c r="BQ45"/>
    </row>
    <row r="46" spans="1:69" s="240" customFormat="1" ht="14.25" customHeight="1">
      <c r="A46" s="262"/>
      <c r="B46" s="262"/>
      <c r="C46" s="244" t="s">
        <v>62</v>
      </c>
      <c r="D46" s="262"/>
      <c r="F46" s="244" t="s">
        <v>147</v>
      </c>
      <c r="G46" s="262"/>
      <c r="H46" s="262"/>
      <c r="I46" s="262"/>
      <c r="K46" s="262"/>
      <c r="L46" s="1"/>
      <c r="M46" s="2"/>
      <c r="N46" s="1"/>
      <c r="O46" s="1"/>
      <c r="P46" s="1"/>
      <c r="Q46" s="1"/>
      <c r="R46" s="1"/>
      <c r="S46" s="1"/>
      <c r="T46" s="1"/>
      <c r="U46" s="1"/>
      <c r="V46" s="3"/>
      <c r="W46" s="3"/>
      <c r="X46" s="183"/>
      <c r="Y46" s="183"/>
      <c r="Z46" s="183"/>
      <c r="AA46" s="183"/>
      <c r="AB46" s="1"/>
      <c r="AC46" s="1"/>
      <c r="AD46" s="1"/>
      <c r="AE46" s="1"/>
      <c r="AF46" s="1"/>
      <c r="AG46" s="1"/>
      <c r="AH46" s="183"/>
      <c r="AI46" s="183"/>
      <c r="AJ46" s="183"/>
      <c r="AK46" s="183"/>
      <c r="AL46" s="183"/>
      <c r="AM46" s="4"/>
      <c r="AN46" s="4"/>
      <c r="AO46" s="12"/>
      <c r="AP46" s="12"/>
      <c r="AQ46"/>
      <c r="AR46"/>
      <c r="AS46"/>
      <c r="AT46" s="4"/>
      <c r="AU46" s="12"/>
      <c r="AV46" s="12"/>
      <c r="AW46" s="12"/>
      <c r="AX46" s="12"/>
      <c r="AY46" s="12"/>
      <c r="AZ46" s="12"/>
      <c r="BA46" s="12"/>
      <c r="BB46" s="4"/>
      <c r="BC46" s="12"/>
      <c r="BD46" s="12"/>
      <c r="BE46" s="12"/>
      <c r="BF46" s="12"/>
      <c r="BG46" s="12"/>
      <c r="BH46" s="12"/>
      <c r="BI46" s="12"/>
      <c r="BJ46"/>
      <c r="BK46" s="1"/>
      <c r="BL46" s="1"/>
      <c r="BM46" s="1"/>
      <c r="BN46"/>
      <c r="BO46" s="1"/>
      <c r="BP46"/>
      <c r="BQ46"/>
    </row>
    <row r="47" spans="1:69" s="240" customFormat="1" ht="14.25" customHeight="1">
      <c r="A47" s="245"/>
      <c r="B47" s="262"/>
      <c r="C47" s="262"/>
      <c r="D47" s="262"/>
      <c r="E47" s="262"/>
      <c r="F47" s="262"/>
      <c r="G47" s="262"/>
      <c r="H47" s="262"/>
      <c r="I47" s="262"/>
      <c r="K47" s="262"/>
      <c r="L47" s="1"/>
      <c r="M47" s="2"/>
      <c r="N47" s="3"/>
      <c r="O47" s="3"/>
      <c r="P47" s="3"/>
      <c r="Q47" s="3"/>
      <c r="R47" s="3"/>
      <c r="S47" s="3"/>
      <c r="T47" s="1"/>
      <c r="U47" s="1"/>
      <c r="V47"/>
      <c r="W47"/>
      <c r="X47" s="183"/>
      <c r="Y47" s="183"/>
      <c r="Z47" s="183"/>
      <c r="AA47" s="183"/>
      <c r="AB47" s="1"/>
      <c r="AC47" s="1"/>
      <c r="AD47" s="1"/>
      <c r="AE47" s="1"/>
      <c r="AF47" s="1"/>
      <c r="AG47" s="1"/>
      <c r="AH47" s="183"/>
      <c r="AI47" s="183"/>
      <c r="AJ47" s="183"/>
      <c r="AK47" s="183"/>
      <c r="AL47" s="183"/>
      <c r="AM47" s="4"/>
      <c r="AN47" s="4"/>
      <c r="AO47" s="12"/>
      <c r="AP47" s="12"/>
      <c r="AQ47"/>
      <c r="AR47"/>
      <c r="AS47"/>
      <c r="AT47" s="4"/>
      <c r="AU47" s="12"/>
      <c r="AV47" s="12"/>
      <c r="AW47" s="12"/>
      <c r="AX47" s="12"/>
      <c r="AY47" s="12"/>
      <c r="AZ47" s="12"/>
      <c r="BA47" s="12"/>
      <c r="BB47" s="4"/>
      <c r="BC47" s="12"/>
      <c r="BD47" s="12"/>
      <c r="BE47" s="12"/>
      <c r="BF47" s="12"/>
      <c r="BG47" s="12"/>
      <c r="BH47" s="12"/>
      <c r="BI47" s="12"/>
      <c r="BJ47"/>
      <c r="BK47" s="1"/>
      <c r="BL47" s="1"/>
      <c r="BM47" s="1"/>
      <c r="BN47"/>
      <c r="BO47" s="1"/>
      <c r="BP47"/>
      <c r="BQ47"/>
    </row>
    <row r="48" spans="1:69" s="240" customFormat="1">
      <c r="A48" s="262"/>
      <c r="B48" s="262"/>
      <c r="C48" s="262"/>
      <c r="D48" s="262"/>
      <c r="E48" s="262"/>
      <c r="F48" s="262"/>
      <c r="G48" s="262"/>
      <c r="H48" s="262"/>
      <c r="I48" s="262"/>
      <c r="J48" s="262"/>
      <c r="K48" s="262"/>
      <c r="L48" s="1"/>
      <c r="M48" s="2"/>
      <c r="N48" s="3"/>
      <c r="O48" s="3"/>
      <c r="P48" s="3"/>
      <c r="Q48" s="3"/>
      <c r="R48" s="3"/>
      <c r="S48" s="3"/>
      <c r="T48" s="3"/>
      <c r="U48" s="3"/>
      <c r="V48"/>
      <c r="W48"/>
      <c r="X48" s="3"/>
      <c r="Y48" s="3"/>
      <c r="Z48" s="3"/>
      <c r="AA48" s="3"/>
      <c r="AB48" s="3"/>
      <c r="AC48" s="3"/>
      <c r="AD48" s="3"/>
      <c r="AE48" s="3"/>
      <c r="AF48" s="3"/>
      <c r="AG48" s="3"/>
      <c r="AH48" s="183"/>
      <c r="AI48" s="183"/>
      <c r="AJ48" s="183"/>
      <c r="AK48" s="183"/>
      <c r="AL48" s="183"/>
      <c r="AM48" s="4"/>
      <c r="AN48" s="4"/>
      <c r="AO48" s="11"/>
      <c r="AP48" s="11"/>
      <c r="AQ48"/>
      <c r="AR48"/>
      <c r="AS48"/>
      <c r="AT48" s="4"/>
      <c r="AU48" s="11"/>
      <c r="AV48" s="11"/>
      <c r="AW48" s="11"/>
      <c r="AX48" s="11"/>
      <c r="AY48" s="11"/>
      <c r="AZ48" s="11"/>
      <c r="BA48" s="11"/>
      <c r="BB48" s="4"/>
      <c r="BC48" s="11"/>
      <c r="BD48" s="11"/>
      <c r="BE48" s="11"/>
      <c r="BF48" s="11"/>
      <c r="BG48" s="11"/>
      <c r="BH48" s="11"/>
      <c r="BI48" s="11"/>
      <c r="BJ48"/>
      <c r="BK48" s="1"/>
      <c r="BL48" s="1"/>
      <c r="BM48" s="1"/>
      <c r="BN48"/>
      <c r="BO48" s="1"/>
      <c r="BP48"/>
      <c r="BQ48"/>
    </row>
    <row r="49" spans="1:69" s="240" customFormat="1">
      <c r="A49" s="245"/>
      <c r="B49" s="262"/>
      <c r="C49" s="262"/>
      <c r="D49" s="262"/>
      <c r="E49" s="262"/>
      <c r="F49" s="262"/>
      <c r="G49" s="262"/>
      <c r="H49" s="262"/>
      <c r="I49" s="262"/>
      <c r="J49" s="262"/>
      <c r="K49" s="262"/>
      <c r="L49" s="1"/>
      <c r="M49" s="2"/>
      <c r="N49" s="3"/>
      <c r="O49" s="3"/>
      <c r="P49" s="3"/>
      <c r="Q49" s="3"/>
      <c r="R49" s="3"/>
      <c r="S49" s="3"/>
      <c r="T49" s="3"/>
      <c r="U49" s="3"/>
      <c r="V49"/>
      <c r="W49"/>
      <c r="X49" s="3"/>
      <c r="Y49" s="3"/>
      <c r="Z49" s="3"/>
      <c r="AA49" s="3"/>
      <c r="AB49" s="3"/>
      <c r="AC49" s="3"/>
      <c r="AD49" s="3"/>
      <c r="AE49" s="3"/>
      <c r="AF49" s="3"/>
      <c r="AG49" s="3"/>
      <c r="AH49" s="183"/>
      <c r="AI49" s="183"/>
      <c r="AJ49" s="183"/>
      <c r="AK49" s="183"/>
      <c r="AL49" s="183"/>
      <c r="AM49" s="4"/>
      <c r="AN49" s="4"/>
      <c r="AO49" s="11"/>
      <c r="AP49" s="11"/>
      <c r="AQ49"/>
      <c r="AR49"/>
      <c r="AS49"/>
      <c r="AT49" s="4"/>
      <c r="AU49" s="11"/>
      <c r="AV49" s="11"/>
      <c r="AW49" s="11"/>
      <c r="AX49" s="11"/>
      <c r="AY49" s="11"/>
      <c r="AZ49" s="11"/>
      <c r="BA49" s="11"/>
      <c r="BB49" s="4"/>
      <c r="BC49" s="11"/>
      <c r="BD49" s="11"/>
      <c r="BE49" s="11"/>
      <c r="BF49" s="11"/>
      <c r="BG49" s="11"/>
      <c r="BH49" s="11"/>
      <c r="BI49" s="11"/>
      <c r="BJ49"/>
      <c r="BK49" s="1"/>
      <c r="BL49" s="1"/>
      <c r="BM49" s="1"/>
      <c r="BN49"/>
      <c r="BO49" s="1"/>
      <c r="BP49"/>
      <c r="BQ49"/>
    </row>
    <row r="50" spans="1:69" s="240" customFormat="1">
      <c r="A50" s="245"/>
      <c r="B50" s="262"/>
      <c r="C50" s="262"/>
      <c r="D50" s="262"/>
      <c r="E50" s="262"/>
      <c r="F50" s="262"/>
      <c r="G50" s="262"/>
      <c r="H50" s="262"/>
      <c r="I50" s="262"/>
      <c r="J50" s="262"/>
      <c r="K50" s="262"/>
      <c r="L50" s="262"/>
      <c r="M50" s="2"/>
      <c r="N50" s="3"/>
      <c r="O50" s="3"/>
      <c r="P50" s="3"/>
      <c r="Q50" s="3"/>
      <c r="R50" s="3"/>
      <c r="S50" s="3"/>
      <c r="T50" s="247"/>
      <c r="U50" s="247"/>
      <c r="X50" s="247"/>
      <c r="Y50" s="247"/>
      <c r="Z50" s="247"/>
      <c r="AA50" s="247"/>
      <c r="AB50" s="247"/>
      <c r="AC50" s="247"/>
      <c r="AD50" s="247"/>
      <c r="AE50" s="247"/>
      <c r="AF50" s="247"/>
      <c r="AG50" s="247"/>
      <c r="AH50" s="248"/>
      <c r="AI50" s="248"/>
      <c r="AJ50" s="248"/>
      <c r="AK50" s="248"/>
      <c r="AL50" s="248"/>
      <c r="AM50" s="249"/>
      <c r="AN50" s="249"/>
      <c r="AO50" s="250"/>
      <c r="AP50" s="250"/>
      <c r="AT50" s="249"/>
      <c r="AU50" s="250"/>
      <c r="AV50" s="250"/>
      <c r="AW50" s="250"/>
      <c r="AX50" s="250"/>
      <c r="AY50" s="250"/>
      <c r="AZ50" s="250"/>
      <c r="BA50" s="250"/>
      <c r="BB50" s="249"/>
      <c r="BC50" s="250"/>
      <c r="BD50" s="250"/>
      <c r="BE50" s="250"/>
      <c r="BF50" s="250"/>
      <c r="BG50" s="250"/>
      <c r="BH50" s="250"/>
      <c r="BI50" s="250"/>
      <c r="BK50" s="262"/>
      <c r="BL50" s="262"/>
      <c r="BM50" s="262"/>
      <c r="BO50" s="262"/>
    </row>
    <row r="51" spans="1:69" s="240" customFormat="1">
      <c r="A51" s="262"/>
      <c r="B51" s="262"/>
      <c r="C51" s="262"/>
      <c r="D51" s="262"/>
      <c r="E51" s="262"/>
      <c r="F51" s="262"/>
      <c r="G51" s="262"/>
      <c r="H51" s="262"/>
      <c r="I51" s="262"/>
      <c r="J51" s="262"/>
      <c r="K51" s="262"/>
      <c r="L51" s="262"/>
      <c r="M51" s="2"/>
      <c r="N51" s="3"/>
      <c r="O51" s="3"/>
      <c r="P51" s="3"/>
      <c r="Q51" s="3"/>
      <c r="R51" s="3"/>
      <c r="S51" s="3"/>
      <c r="T51" s="247"/>
      <c r="U51" s="247"/>
      <c r="X51" s="247"/>
      <c r="Y51" s="247"/>
      <c r="Z51" s="247"/>
      <c r="AA51" s="247"/>
      <c r="AB51" s="247"/>
      <c r="AC51" s="247"/>
      <c r="AD51" s="247"/>
      <c r="AE51" s="247"/>
      <c r="AF51" s="247"/>
      <c r="AG51" s="247"/>
      <c r="AH51" s="248"/>
      <c r="AI51" s="248"/>
      <c r="AJ51" s="248"/>
      <c r="AK51" s="248"/>
      <c r="AL51" s="248"/>
      <c r="AM51" s="249"/>
      <c r="AN51" s="249"/>
      <c r="AO51" s="250"/>
      <c r="AP51" s="250"/>
      <c r="AT51" s="249"/>
      <c r="AU51" s="250"/>
      <c r="AV51" s="250"/>
      <c r="AW51" s="250"/>
      <c r="AX51" s="250"/>
      <c r="AY51" s="250"/>
      <c r="AZ51" s="250"/>
      <c r="BA51" s="250"/>
      <c r="BB51" s="249"/>
      <c r="BC51" s="250"/>
      <c r="BD51" s="250"/>
      <c r="BE51" s="250"/>
      <c r="BF51" s="250"/>
      <c r="BG51" s="250"/>
      <c r="BH51" s="250"/>
      <c r="BI51" s="250"/>
      <c r="BK51" s="262"/>
      <c r="BL51" s="262"/>
      <c r="BM51" s="262"/>
      <c r="BO51" s="262"/>
    </row>
    <row r="52" spans="1:69" s="251" customFormat="1" ht="14.25" customHeight="1">
      <c r="A52" s="262"/>
      <c r="K52" s="262"/>
      <c r="L52" s="262"/>
      <c r="M52" s="2"/>
      <c r="N52" s="3"/>
      <c r="O52" s="3"/>
      <c r="P52" s="3"/>
      <c r="Q52" s="3"/>
      <c r="R52" s="3"/>
      <c r="S52" s="3"/>
      <c r="T52" s="247"/>
      <c r="U52" s="247"/>
      <c r="V52" s="240"/>
      <c r="W52" s="240"/>
      <c r="X52" s="247"/>
      <c r="Y52" s="247"/>
      <c r="Z52" s="247"/>
      <c r="AA52" s="247"/>
      <c r="AB52" s="247"/>
      <c r="AC52" s="247"/>
      <c r="AD52" s="247"/>
      <c r="AE52" s="247"/>
      <c r="AF52" s="247"/>
      <c r="AG52" s="247"/>
      <c r="AH52" s="248"/>
      <c r="AI52" s="248"/>
      <c r="AJ52" s="248"/>
      <c r="AK52" s="248"/>
      <c r="AL52" s="248"/>
      <c r="AM52" s="249"/>
      <c r="AN52" s="249"/>
      <c r="AO52" s="250"/>
      <c r="AP52" s="250"/>
      <c r="AQ52" s="240"/>
      <c r="AR52" s="240"/>
      <c r="AS52" s="240"/>
      <c r="AT52" s="249"/>
      <c r="AU52" s="250"/>
      <c r="AV52" s="250"/>
      <c r="AW52" s="250"/>
      <c r="AX52" s="250"/>
      <c r="AY52" s="250"/>
      <c r="AZ52" s="250"/>
      <c r="BA52" s="250"/>
      <c r="BB52" s="249"/>
      <c r="BC52" s="250"/>
      <c r="BD52" s="250"/>
      <c r="BE52" s="250"/>
      <c r="BF52" s="250"/>
      <c r="BG52" s="250"/>
      <c r="BH52" s="250"/>
      <c r="BI52" s="250"/>
      <c r="BJ52" s="240"/>
      <c r="BK52" s="262"/>
      <c r="BL52" s="262"/>
      <c r="BM52" s="262"/>
      <c r="BN52" s="240"/>
      <c r="BO52" s="262"/>
    </row>
    <row r="53" spans="1:69" s="251" customFormat="1">
      <c r="A53" s="262"/>
      <c r="K53" s="262"/>
      <c r="L53" s="262"/>
      <c r="M53" s="246"/>
      <c r="N53" s="247"/>
      <c r="O53" s="247"/>
      <c r="P53" s="247"/>
      <c r="Q53" s="247"/>
      <c r="R53" s="247"/>
      <c r="S53" s="247"/>
      <c r="T53" s="247"/>
      <c r="U53" s="247"/>
      <c r="V53" s="240"/>
      <c r="W53" s="240"/>
      <c r="X53" s="247"/>
      <c r="Y53" s="247"/>
      <c r="Z53" s="247"/>
      <c r="AA53" s="247"/>
      <c r="AB53" s="247"/>
      <c r="AC53" s="247"/>
      <c r="AD53" s="247"/>
      <c r="AE53" s="247"/>
      <c r="AF53" s="247"/>
      <c r="AG53" s="247"/>
      <c r="AH53" s="248"/>
      <c r="AI53" s="248"/>
      <c r="AJ53" s="248"/>
      <c r="AK53" s="248"/>
      <c r="AL53" s="248"/>
      <c r="AM53" s="249"/>
      <c r="AN53" s="249"/>
      <c r="AO53" s="250"/>
      <c r="AP53" s="250"/>
      <c r="AQ53" s="240"/>
      <c r="AR53" s="240"/>
      <c r="AS53" s="240"/>
      <c r="AT53" s="249"/>
      <c r="AU53" s="250"/>
      <c r="AV53" s="250"/>
      <c r="AW53" s="250"/>
      <c r="AX53" s="250"/>
      <c r="AY53" s="250"/>
      <c r="AZ53" s="250"/>
      <c r="BA53" s="250"/>
      <c r="BB53" s="249"/>
      <c r="BC53" s="250"/>
      <c r="BD53" s="250"/>
      <c r="BE53" s="250"/>
      <c r="BF53" s="250"/>
      <c r="BG53" s="250"/>
      <c r="BH53" s="250"/>
      <c r="BI53" s="250"/>
      <c r="BJ53" s="240"/>
      <c r="BK53" s="262"/>
      <c r="BL53" s="262"/>
      <c r="BM53" s="262"/>
      <c r="BN53" s="240"/>
      <c r="BO53" s="262"/>
    </row>
    <row r="54" spans="1:69" s="251" customFormat="1" ht="16.5" customHeight="1">
      <c r="A54" s="262"/>
      <c r="K54" s="262"/>
      <c r="L54" s="262"/>
      <c r="M54" s="246"/>
      <c r="N54" s="247"/>
      <c r="O54" s="247"/>
      <c r="P54" s="247"/>
      <c r="Q54" s="247"/>
      <c r="R54" s="247"/>
      <c r="S54" s="247"/>
      <c r="T54" s="247"/>
      <c r="U54" s="247"/>
      <c r="V54" s="240"/>
      <c r="W54" s="240"/>
      <c r="X54" s="247"/>
      <c r="Y54" s="247"/>
      <c r="Z54" s="247"/>
      <c r="AA54" s="247"/>
      <c r="AB54" s="247"/>
      <c r="AC54" s="247"/>
      <c r="AD54" s="247"/>
      <c r="AE54" s="247"/>
      <c r="AF54" s="247"/>
      <c r="AG54" s="247"/>
      <c r="AH54" s="248"/>
      <c r="AI54" s="248"/>
      <c r="AJ54" s="248"/>
      <c r="AK54" s="248"/>
      <c r="AL54" s="248"/>
      <c r="AM54" s="249"/>
      <c r="AN54" s="249"/>
      <c r="AO54" s="250"/>
      <c r="AP54" s="250"/>
      <c r="AQ54" s="240"/>
      <c r="AR54" s="240"/>
      <c r="AS54" s="240"/>
      <c r="AT54" s="249"/>
      <c r="AU54" s="250"/>
      <c r="AV54" s="250"/>
      <c r="AW54" s="250"/>
      <c r="AX54" s="250"/>
      <c r="AY54" s="250"/>
      <c r="AZ54" s="250"/>
      <c r="BA54" s="250"/>
      <c r="BB54" s="249"/>
      <c r="BC54" s="250"/>
      <c r="BD54" s="250"/>
      <c r="BE54" s="250"/>
      <c r="BF54" s="250"/>
      <c r="BG54" s="250"/>
      <c r="BH54" s="250"/>
      <c r="BI54" s="250"/>
      <c r="BJ54" s="240"/>
      <c r="BK54" s="262"/>
      <c r="BL54" s="262"/>
      <c r="BM54" s="262"/>
      <c r="BN54" s="240"/>
      <c r="BO54" s="262"/>
    </row>
    <row r="55" spans="1:69" s="251" customFormat="1" ht="16.5" customHeight="1">
      <c r="A55" s="262"/>
      <c r="K55" s="262"/>
      <c r="L55" s="262"/>
      <c r="M55" s="246"/>
      <c r="N55" s="247"/>
      <c r="O55" s="247"/>
      <c r="P55" s="247"/>
      <c r="Q55" s="247"/>
      <c r="R55" s="247"/>
      <c r="S55" s="247"/>
      <c r="T55" s="247"/>
      <c r="U55" s="247"/>
      <c r="V55" s="240"/>
      <c r="W55" s="240"/>
      <c r="X55" s="247"/>
      <c r="Y55" s="247"/>
      <c r="Z55" s="247"/>
      <c r="AA55" s="247"/>
      <c r="AB55" s="247"/>
      <c r="AC55" s="247"/>
      <c r="AD55" s="247"/>
      <c r="AE55" s="247"/>
      <c r="AF55" s="247"/>
      <c r="AG55" s="247"/>
      <c r="AH55" s="248"/>
      <c r="AI55" s="248"/>
      <c r="AJ55" s="248"/>
      <c r="AK55" s="248"/>
      <c r="AL55" s="248"/>
      <c r="AM55" s="249"/>
      <c r="AN55" s="249"/>
      <c r="AO55" s="250"/>
      <c r="AP55" s="250"/>
      <c r="AQ55" s="240"/>
      <c r="AR55" s="240"/>
      <c r="AS55" s="240"/>
      <c r="AT55" s="249"/>
      <c r="AU55" s="250"/>
      <c r="AV55" s="250"/>
      <c r="AW55" s="250"/>
      <c r="AX55" s="250"/>
      <c r="AY55" s="250"/>
      <c r="AZ55" s="250"/>
      <c r="BA55" s="250"/>
      <c r="BB55" s="249"/>
      <c r="BC55" s="250"/>
      <c r="BD55" s="250"/>
      <c r="BE55" s="250"/>
      <c r="BF55" s="250"/>
      <c r="BG55" s="250"/>
      <c r="BH55" s="250"/>
      <c r="BI55" s="250"/>
      <c r="BJ55" s="240"/>
      <c r="BK55" s="262"/>
      <c r="BL55" s="262"/>
      <c r="BM55" s="262"/>
      <c r="BN55" s="240"/>
      <c r="BO55" s="262"/>
    </row>
    <row r="56" spans="1:69" s="251" customFormat="1" ht="16.5" customHeight="1">
      <c r="A56" s="262"/>
      <c r="K56" s="262"/>
      <c r="L56" s="262"/>
      <c r="M56" s="246"/>
      <c r="N56" s="247"/>
      <c r="O56" s="247"/>
      <c r="P56" s="247"/>
      <c r="Q56" s="247"/>
      <c r="R56" s="247"/>
      <c r="S56" s="247"/>
      <c r="T56" s="247"/>
      <c r="U56" s="247"/>
      <c r="V56" s="240"/>
      <c r="W56" s="240"/>
      <c r="X56" s="247"/>
      <c r="Y56" s="247"/>
      <c r="Z56" s="247"/>
      <c r="AA56" s="247"/>
      <c r="AB56" s="247"/>
      <c r="AC56" s="247"/>
      <c r="AD56" s="247"/>
      <c r="AE56" s="247"/>
      <c r="AF56" s="247"/>
      <c r="AG56" s="247"/>
      <c r="AH56" s="248"/>
      <c r="AI56" s="248"/>
      <c r="AJ56" s="248"/>
      <c r="AK56" s="248"/>
      <c r="AL56" s="248"/>
      <c r="AM56" s="249"/>
      <c r="AN56" s="249"/>
      <c r="AO56" s="250"/>
      <c r="AP56" s="250"/>
      <c r="AQ56" s="240"/>
      <c r="AR56" s="240"/>
      <c r="AS56" s="240"/>
      <c r="AT56" s="249"/>
      <c r="AU56" s="250"/>
      <c r="AV56" s="250"/>
      <c r="AW56" s="250"/>
      <c r="AX56" s="250"/>
      <c r="AY56" s="250"/>
      <c r="AZ56" s="250"/>
      <c r="BA56" s="250"/>
      <c r="BB56" s="249"/>
      <c r="BC56" s="250"/>
      <c r="BD56" s="250"/>
      <c r="BE56" s="250"/>
      <c r="BF56" s="250"/>
      <c r="BG56" s="250"/>
      <c r="BH56" s="250"/>
      <c r="BI56" s="250"/>
      <c r="BJ56" s="240"/>
      <c r="BK56" s="262"/>
      <c r="BL56" s="262"/>
      <c r="BM56" s="262"/>
      <c r="BN56" s="240"/>
      <c r="BO56" s="262"/>
    </row>
    <row r="57" spans="1:69" s="251" customFormat="1" ht="16.5" customHeight="1">
      <c r="A57" s="262"/>
      <c r="K57" s="262"/>
      <c r="L57" s="262"/>
      <c r="M57" s="246"/>
      <c r="N57" s="247"/>
      <c r="O57" s="247"/>
      <c r="P57" s="247"/>
      <c r="Q57" s="247"/>
      <c r="R57" s="247"/>
      <c r="S57" s="247"/>
      <c r="T57" s="247"/>
      <c r="U57" s="247"/>
      <c r="V57" s="240"/>
      <c r="W57" s="240"/>
      <c r="X57" s="247"/>
      <c r="Y57" s="247"/>
      <c r="Z57" s="247"/>
      <c r="AA57" s="247"/>
      <c r="AB57" s="247"/>
      <c r="AC57" s="247"/>
      <c r="AD57" s="247"/>
      <c r="AE57" s="247"/>
      <c r="AF57" s="247"/>
      <c r="AG57" s="247"/>
      <c r="AH57" s="248"/>
      <c r="AI57" s="248"/>
      <c r="AJ57" s="248"/>
      <c r="AK57" s="248"/>
      <c r="AL57" s="248"/>
      <c r="AM57" s="249"/>
      <c r="AN57" s="249"/>
      <c r="AO57" s="250"/>
      <c r="AP57" s="250"/>
      <c r="AQ57" s="240"/>
      <c r="AR57" s="240"/>
      <c r="AS57" s="240"/>
      <c r="AT57" s="249"/>
      <c r="AU57" s="250"/>
      <c r="AV57" s="250"/>
      <c r="AW57" s="250"/>
      <c r="AX57" s="250"/>
      <c r="AY57" s="250"/>
      <c r="AZ57" s="250"/>
      <c r="BA57" s="250"/>
      <c r="BB57" s="249"/>
      <c r="BC57" s="250"/>
      <c r="BD57" s="250"/>
      <c r="BE57" s="250"/>
      <c r="BF57" s="250"/>
      <c r="BG57" s="250"/>
      <c r="BH57" s="250"/>
      <c r="BI57" s="250"/>
      <c r="BJ57" s="240"/>
      <c r="BK57" s="262"/>
      <c r="BL57" s="262"/>
      <c r="BM57" s="262"/>
      <c r="BN57" s="240"/>
      <c r="BO57" s="262"/>
    </row>
    <row r="58" spans="1:69" s="251" customFormat="1" ht="16.5" customHeight="1">
      <c r="A58" s="262"/>
      <c r="K58" s="262"/>
      <c r="L58" s="262"/>
      <c r="M58" s="246"/>
      <c r="N58" s="247"/>
      <c r="O58" s="247"/>
      <c r="P58" s="247"/>
      <c r="Q58" s="247"/>
      <c r="R58" s="247"/>
      <c r="S58" s="247"/>
      <c r="T58" s="247"/>
      <c r="U58" s="247"/>
      <c r="V58" s="240"/>
      <c r="W58" s="240"/>
      <c r="X58" s="247"/>
      <c r="Y58" s="247"/>
      <c r="Z58" s="247"/>
      <c r="AA58" s="247"/>
      <c r="AB58" s="247"/>
      <c r="AC58" s="247"/>
      <c r="AD58" s="247"/>
      <c r="AE58" s="247"/>
      <c r="AF58" s="247"/>
      <c r="AG58" s="247"/>
      <c r="AH58" s="248"/>
      <c r="AI58" s="248"/>
      <c r="AJ58" s="248"/>
      <c r="AK58" s="248"/>
      <c r="AL58" s="248"/>
      <c r="AM58" s="249"/>
      <c r="AN58" s="249"/>
      <c r="AO58" s="250"/>
      <c r="AP58" s="250"/>
      <c r="AQ58" s="240"/>
      <c r="AR58" s="240"/>
      <c r="AS58" s="240"/>
      <c r="AT58" s="249"/>
      <c r="AU58" s="250"/>
      <c r="AV58" s="250"/>
      <c r="AW58" s="250"/>
      <c r="AX58" s="250"/>
      <c r="AY58" s="250"/>
      <c r="AZ58" s="250"/>
      <c r="BA58" s="250"/>
      <c r="BB58" s="249"/>
      <c r="BC58" s="250"/>
      <c r="BD58" s="250"/>
      <c r="BE58" s="250"/>
      <c r="BF58" s="250"/>
      <c r="BG58" s="250"/>
      <c r="BH58" s="250"/>
      <c r="BI58" s="250"/>
      <c r="BJ58" s="240"/>
      <c r="BK58" s="262"/>
      <c r="BL58" s="262"/>
      <c r="BM58" s="262"/>
      <c r="BN58" s="240"/>
      <c r="BO58" s="262"/>
    </row>
    <row r="59" spans="1:69" s="251" customFormat="1">
      <c r="A59" s="262"/>
      <c r="B59" s="262"/>
      <c r="C59" s="262"/>
      <c r="D59" s="262"/>
      <c r="E59" s="262"/>
      <c r="F59" s="262"/>
      <c r="G59" s="262"/>
      <c r="H59" s="262"/>
      <c r="I59" s="262"/>
      <c r="J59" s="262"/>
      <c r="K59" s="262"/>
      <c r="L59" s="262"/>
      <c r="M59" s="246"/>
      <c r="N59" s="247"/>
      <c r="O59" s="247"/>
      <c r="P59" s="247"/>
      <c r="Q59" s="247"/>
      <c r="R59" s="247"/>
      <c r="S59" s="247"/>
      <c r="T59" s="247"/>
      <c r="U59" s="247"/>
      <c r="V59" s="240"/>
      <c r="W59" s="240"/>
      <c r="X59" s="247"/>
      <c r="Y59" s="247"/>
      <c r="Z59" s="247"/>
      <c r="AA59" s="247"/>
      <c r="AB59" s="247"/>
      <c r="AC59" s="247"/>
      <c r="AD59" s="247"/>
      <c r="AE59" s="247"/>
      <c r="AF59" s="247"/>
      <c r="AG59" s="247"/>
      <c r="AH59" s="248"/>
      <c r="AI59" s="248"/>
      <c r="AJ59" s="248"/>
      <c r="AK59" s="248"/>
      <c r="AL59" s="248"/>
      <c r="AM59" s="249"/>
      <c r="AN59" s="249"/>
      <c r="AO59" s="250"/>
      <c r="AP59" s="250"/>
      <c r="AQ59" s="240"/>
      <c r="AR59" s="240"/>
      <c r="AS59" s="240"/>
      <c r="AT59" s="249"/>
      <c r="AU59" s="250"/>
      <c r="AV59" s="250"/>
      <c r="AW59" s="250"/>
      <c r="AX59" s="250"/>
      <c r="AY59" s="250"/>
      <c r="AZ59" s="250"/>
      <c r="BA59" s="250"/>
      <c r="BB59" s="249"/>
      <c r="BC59" s="250"/>
      <c r="BD59" s="250"/>
      <c r="BE59" s="250"/>
      <c r="BF59" s="250"/>
      <c r="BG59" s="250"/>
      <c r="BH59" s="250"/>
      <c r="BI59" s="250"/>
      <c r="BJ59" s="240"/>
      <c r="BK59" s="262"/>
      <c r="BL59" s="262"/>
      <c r="BM59" s="262"/>
      <c r="BN59" s="240"/>
      <c r="BO59" s="262"/>
    </row>
    <row r="60" spans="1:69">
      <c r="V60" s="240"/>
      <c r="W60" s="240"/>
      <c r="AQ60" s="240"/>
      <c r="AR60" s="240"/>
      <c r="AS60" s="240"/>
    </row>
    <row r="61" spans="1:69">
      <c r="AQ61" s="240"/>
      <c r="AR61" s="240"/>
      <c r="AS61" s="240"/>
    </row>
    <row r="62" spans="1:69">
      <c r="AQ62" s="240"/>
      <c r="AR62" s="240"/>
      <c r="AS62" s="240"/>
    </row>
  </sheetData>
  <sheetProtection algorithmName="SHA-512" hashValue="b4XCFb34QssjdJG4WJnEWslcuFeBUAsUlBteABBkRfc2nHpdijP/tM48kbSWPCa33ZhzGkttoJaUsi0CFr4T/Q==" saltValue="RjuLhHHJf+h9HwAAyqp44A==" spinCount="100000" sheet="1" selectLockedCells="1"/>
  <mergeCells count="21">
    <mergeCell ref="B27:C27"/>
    <mergeCell ref="B16:G16"/>
    <mergeCell ref="F17:G18"/>
    <mergeCell ref="AB18:AC18"/>
    <mergeCell ref="F19:G23"/>
    <mergeCell ref="AB19:AC23"/>
    <mergeCell ref="B25:C25"/>
    <mergeCell ref="E25:G26"/>
    <mergeCell ref="B26:C26"/>
    <mergeCell ref="AM4:AM5"/>
    <mergeCell ref="AO4:AO5"/>
    <mergeCell ref="AP4:AP5"/>
    <mergeCell ref="AU4:AU5"/>
    <mergeCell ref="BC4:BC5"/>
    <mergeCell ref="AI4:AI5"/>
    <mergeCell ref="AK4:AK5"/>
    <mergeCell ref="B15:G15"/>
    <mergeCell ref="B1:D2"/>
    <mergeCell ref="G2:G3"/>
    <mergeCell ref="B3:D3"/>
    <mergeCell ref="AF4:AF5"/>
  </mergeCells>
  <phoneticPr fontId="2"/>
  <dataValidations count="3">
    <dataValidation type="list" imeMode="disabled" allowBlank="1" showInputMessage="1" showErrorMessage="1" errorTitle="ＮＧ" error="プルダウンから選択してください" sqref="C6">
      <formula1>$BK$6:$BK$11</formula1>
    </dataValidation>
    <dataValidation type="list" imeMode="disabled" allowBlank="1" showInputMessage="1" showErrorMessage="1" error="プルダウンから選択してください" sqref="C7:C13">
      <formula1>$BK$6:$BK$11</formula1>
    </dataValidation>
    <dataValidation imeMode="disabled" allowBlank="1" showInputMessage="1" showErrorMessage="1" sqref="E6:J13 D8:D13 D6"/>
  </dataValidations>
  <hyperlinks>
    <hyperlink ref="G2" location="入力マニュアル!F1" display="入力マニュアルはこちら"/>
    <hyperlink ref="C46" r:id="rId1"/>
    <hyperlink ref="F46" location="'R7年度試算表'!A1" display="先頭に戻る"/>
    <hyperlink ref="G2:G3" location="入力マニュアル!I1" display="入力マニュアルはこちら"/>
    <hyperlink ref="B3" location="試算表!A39" display="※注意事項をよく読んで使ってください。"/>
    <hyperlink ref="B3:D3" location="'R7年度試算表'!B30" display="※使用前に注意事項を読んでください。"/>
  </hyperlinks>
  <pageMargins left="0.74803149606299213" right="0.55118110236220474" top="0.39370078740157483" bottom="0.19685039370078741" header="0.27559055118110237" footer="0.31496062992125984"/>
  <pageSetup paperSize="9" scale="87"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zoomScale="85" zoomScaleNormal="85" zoomScaleSheetLayoutView="85" workbookViewId="0">
      <selection activeCell="I1" sqref="I1"/>
    </sheetView>
  </sheetViews>
  <sheetFormatPr defaultRowHeight="25.5" customHeight="1"/>
  <cols>
    <col min="1" max="1" width="5" style="266" customWidth="1"/>
    <col min="2" max="16384" width="9" style="266"/>
  </cols>
  <sheetData>
    <row r="1" spans="1:9" ht="25.5" customHeight="1">
      <c r="A1" s="264"/>
      <c r="B1" s="265" t="s">
        <v>114</v>
      </c>
      <c r="H1" s="242"/>
      <c r="I1" s="244" t="s">
        <v>115</v>
      </c>
    </row>
    <row r="2" spans="1:9" ht="15.75" customHeight="1"/>
    <row r="3" spans="1:9" ht="20.25" customHeight="1">
      <c r="B3" s="267" t="s">
        <v>116</v>
      </c>
    </row>
    <row r="4" spans="1:9" s="267" customFormat="1" ht="20.25" customHeight="1">
      <c r="B4" s="267" t="s">
        <v>164</v>
      </c>
    </row>
    <row r="5" spans="1:9" s="267" customFormat="1" ht="20.25" customHeight="1">
      <c r="B5" s="267" t="s">
        <v>154</v>
      </c>
    </row>
    <row r="6" spans="1:9" s="267" customFormat="1" ht="20.25" customHeight="1">
      <c r="B6" s="267" t="s">
        <v>155</v>
      </c>
    </row>
    <row r="7" spans="1:9" s="267" customFormat="1" ht="20.25" customHeight="1">
      <c r="B7" s="267" t="s">
        <v>117</v>
      </c>
    </row>
    <row r="8" spans="1:9" s="267" customFormat="1" ht="20.25" customHeight="1">
      <c r="B8" s="267" t="s">
        <v>156</v>
      </c>
    </row>
    <row r="9" spans="1:9" s="267" customFormat="1" ht="20.25" customHeight="1">
      <c r="B9" s="267" t="s">
        <v>161</v>
      </c>
    </row>
    <row r="10" spans="1:9" s="267" customFormat="1" ht="20.25" customHeight="1">
      <c r="B10" s="268" t="s">
        <v>157</v>
      </c>
      <c r="C10" s="268"/>
      <c r="D10" s="268"/>
    </row>
    <row r="11" spans="1:9" s="267" customFormat="1" ht="20.25" customHeight="1">
      <c r="B11" s="267" t="s">
        <v>118</v>
      </c>
    </row>
    <row r="12" spans="1:9" s="267" customFormat="1" ht="20.25" customHeight="1">
      <c r="B12" s="267" t="s">
        <v>119</v>
      </c>
    </row>
    <row r="13" spans="1:9" s="267" customFormat="1" ht="20.25" customHeight="1">
      <c r="B13" s="267" t="s">
        <v>120</v>
      </c>
    </row>
    <row r="30" spans="7:7" ht="25.5" customHeight="1">
      <c r="G30" s="293" t="s">
        <v>115</v>
      </c>
    </row>
    <row r="53" spans="12:14" ht="25.5" customHeight="1">
      <c r="L53" s="240"/>
      <c r="N53" s="242"/>
    </row>
  </sheetData>
  <sheetProtection algorithmName="SHA-512" hashValue="9xcYxfYtaePBYfWUrmhKaYQRvAvPVxcP9gfIYQlow+3G1JcKbPJpQ3QTznYGqG6t6nHbk3cVLTTTEsvDkCIswQ==" saltValue="2LN+tJXWulYqQABsimP/oA==" spinCount="100000" sheet="1" selectLockedCells="1"/>
  <phoneticPr fontId="2"/>
  <hyperlinks>
    <hyperlink ref="I1" location="'R7年度試算表'!A1" display="入力表へ戻る"/>
    <hyperlink ref="G30" location="'R7年度試算表'!A1" display="入力表へ戻る"/>
  </hyperlinks>
  <pageMargins left="0.82677165354330717" right="0.62992125984251968" top="0.55118110236220474" bottom="0.35433070866141736" header="0.31496062992125984" footer="0.31496062992125984"/>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zoomScaleNormal="100" workbookViewId="0"/>
  </sheetViews>
  <sheetFormatPr defaultRowHeight="18" customHeight="1"/>
  <cols>
    <col min="1" max="1" width="3" style="68" customWidth="1"/>
    <col min="2" max="2" width="16" style="68" customWidth="1"/>
    <col min="3" max="3" width="17.75" style="69" customWidth="1"/>
    <col min="4" max="4" width="15.25" style="70" customWidth="1"/>
    <col min="5" max="5" width="13.875" style="70" customWidth="1"/>
    <col min="6" max="6" width="12.875" style="68" customWidth="1"/>
    <col min="7" max="7" width="7.375" style="68" customWidth="1"/>
    <col min="8" max="8" width="13.375" style="68" customWidth="1"/>
    <col min="9" max="9" width="3.625" style="68" customWidth="1"/>
    <col min="10" max="10" width="13.375" style="68" customWidth="1"/>
    <col min="11" max="11" width="12.625" style="68" customWidth="1"/>
    <col min="12" max="12" width="5.625" style="71" customWidth="1"/>
    <col min="13" max="13" width="12.125" style="68" bestFit="1" customWidth="1"/>
    <col min="14" max="14" width="5.625" style="68" customWidth="1"/>
    <col min="15" max="15" width="6.75" style="68" customWidth="1"/>
    <col min="16" max="16" width="13.875" style="73" customWidth="1"/>
    <col min="17" max="23" width="3.625" style="68" customWidth="1"/>
    <col min="24" max="24" width="9.875" style="68" bestFit="1" customWidth="1"/>
    <col min="25" max="253" width="9" style="68"/>
    <col min="254" max="255" width="4.625" style="68" customWidth="1"/>
    <col min="256" max="256" width="6.625" style="68" customWidth="1"/>
    <col min="257" max="258" width="4.625" style="68" customWidth="1"/>
    <col min="259" max="259" width="11.625" style="68" customWidth="1"/>
    <col min="260" max="260" width="1.625" style="68" customWidth="1"/>
    <col min="261" max="261" width="6.625" style="68" customWidth="1"/>
    <col min="262" max="262" width="3.625" style="68" customWidth="1"/>
    <col min="263" max="263" width="12.625" style="68" customWidth="1"/>
    <col min="264" max="264" width="3.625" style="68" customWidth="1"/>
    <col min="265" max="265" width="11.625" style="68" customWidth="1"/>
    <col min="266" max="266" width="12.625" style="68" customWidth="1"/>
    <col min="267" max="267" width="5.625" style="68" customWidth="1"/>
    <col min="268" max="268" width="12.125" style="68" bestFit="1" customWidth="1"/>
    <col min="269" max="269" width="11.625" style="68" customWidth="1"/>
    <col min="270" max="270" width="5.625" style="68" customWidth="1"/>
    <col min="271" max="271" width="4.625" style="68" customWidth="1"/>
    <col min="272" max="279" width="3.625" style="68" customWidth="1"/>
    <col min="280" max="280" width="9.875" style="68" bestFit="1" customWidth="1"/>
    <col min="281" max="509" width="9" style="68"/>
    <col min="510" max="511" width="4.625" style="68" customWidth="1"/>
    <col min="512" max="512" width="6.625" style="68" customWidth="1"/>
    <col min="513" max="514" width="4.625" style="68" customWidth="1"/>
    <col min="515" max="515" width="11.625" style="68" customWidth="1"/>
    <col min="516" max="516" width="1.625" style="68" customWidth="1"/>
    <col min="517" max="517" width="6.625" style="68" customWidth="1"/>
    <col min="518" max="518" width="3.625" style="68" customWidth="1"/>
    <col min="519" max="519" width="12.625" style="68" customWidth="1"/>
    <col min="520" max="520" width="3.625" style="68" customWidth="1"/>
    <col min="521" max="521" width="11.625" style="68" customWidth="1"/>
    <col min="522" max="522" width="12.625" style="68" customWidth="1"/>
    <col min="523" max="523" width="5.625" style="68" customWidth="1"/>
    <col min="524" max="524" width="12.125" style="68" bestFit="1" customWidth="1"/>
    <col min="525" max="525" width="11.625" style="68" customWidth="1"/>
    <col min="526" max="526" width="5.625" style="68" customWidth="1"/>
    <col min="527" max="527" width="4.625" style="68" customWidth="1"/>
    <col min="528" max="535" width="3.625" style="68" customWidth="1"/>
    <col min="536" max="536" width="9.875" style="68" bestFit="1" customWidth="1"/>
    <col min="537" max="765" width="9" style="68"/>
    <col min="766" max="767" width="4.625" style="68" customWidth="1"/>
    <col min="768" max="768" width="6.625" style="68" customWidth="1"/>
    <col min="769" max="770" width="4.625" style="68" customWidth="1"/>
    <col min="771" max="771" width="11.625" style="68" customWidth="1"/>
    <col min="772" max="772" width="1.625" style="68" customWidth="1"/>
    <col min="773" max="773" width="6.625" style="68" customWidth="1"/>
    <col min="774" max="774" width="3.625" style="68" customWidth="1"/>
    <col min="775" max="775" width="12.625" style="68" customWidth="1"/>
    <col min="776" max="776" width="3.625" style="68" customWidth="1"/>
    <col min="777" max="777" width="11.625" style="68" customWidth="1"/>
    <col min="778" max="778" width="12.625" style="68" customWidth="1"/>
    <col min="779" max="779" width="5.625" style="68" customWidth="1"/>
    <col min="780" max="780" width="12.125" style="68" bestFit="1" customWidth="1"/>
    <col min="781" max="781" width="11.625" style="68" customWidth="1"/>
    <col min="782" max="782" width="5.625" style="68" customWidth="1"/>
    <col min="783" max="783" width="4.625" style="68" customWidth="1"/>
    <col min="784" max="791" width="3.625" style="68" customWidth="1"/>
    <col min="792" max="792" width="9.875" style="68" bestFit="1" customWidth="1"/>
    <col min="793" max="1021" width="9" style="68"/>
    <col min="1022" max="1023" width="4.625" style="68" customWidth="1"/>
    <col min="1024" max="1024" width="6.625" style="68" customWidth="1"/>
    <col min="1025" max="1026" width="4.625" style="68" customWidth="1"/>
    <col min="1027" max="1027" width="11.625" style="68" customWidth="1"/>
    <col min="1028" max="1028" width="1.625" style="68" customWidth="1"/>
    <col min="1029" max="1029" width="6.625" style="68" customWidth="1"/>
    <col min="1030" max="1030" width="3.625" style="68" customWidth="1"/>
    <col min="1031" max="1031" width="12.625" style="68" customWidth="1"/>
    <col min="1032" max="1032" width="3.625" style="68" customWidth="1"/>
    <col min="1033" max="1033" width="11.625" style="68" customWidth="1"/>
    <col min="1034" max="1034" width="12.625" style="68" customWidth="1"/>
    <col min="1035" max="1035" width="5.625" style="68" customWidth="1"/>
    <col min="1036" max="1036" width="12.125" style="68" bestFit="1" customWidth="1"/>
    <col min="1037" max="1037" width="11.625" style="68" customWidth="1"/>
    <col min="1038" max="1038" width="5.625" style="68" customWidth="1"/>
    <col min="1039" max="1039" width="4.625" style="68" customWidth="1"/>
    <col min="1040" max="1047" width="3.625" style="68" customWidth="1"/>
    <col min="1048" max="1048" width="9.875" style="68" bestFit="1" customWidth="1"/>
    <col min="1049" max="1277" width="9" style="68"/>
    <col min="1278" max="1279" width="4.625" style="68" customWidth="1"/>
    <col min="1280" max="1280" width="6.625" style="68" customWidth="1"/>
    <col min="1281" max="1282" width="4.625" style="68" customWidth="1"/>
    <col min="1283" max="1283" width="11.625" style="68" customWidth="1"/>
    <col min="1284" max="1284" width="1.625" style="68" customWidth="1"/>
    <col min="1285" max="1285" width="6.625" style="68" customWidth="1"/>
    <col min="1286" max="1286" width="3.625" style="68" customWidth="1"/>
    <col min="1287" max="1287" width="12.625" style="68" customWidth="1"/>
    <col min="1288" max="1288" width="3.625" style="68" customWidth="1"/>
    <col min="1289" max="1289" width="11.625" style="68" customWidth="1"/>
    <col min="1290" max="1290" width="12.625" style="68" customWidth="1"/>
    <col min="1291" max="1291" width="5.625" style="68" customWidth="1"/>
    <col min="1292" max="1292" width="12.125" style="68" bestFit="1" customWidth="1"/>
    <col min="1293" max="1293" width="11.625" style="68" customWidth="1"/>
    <col min="1294" max="1294" width="5.625" style="68" customWidth="1"/>
    <col min="1295" max="1295" width="4.625" style="68" customWidth="1"/>
    <col min="1296" max="1303" width="3.625" style="68" customWidth="1"/>
    <col min="1304" max="1304" width="9.875" style="68" bestFit="1" customWidth="1"/>
    <col min="1305" max="1533" width="9" style="68"/>
    <col min="1534" max="1535" width="4.625" style="68" customWidth="1"/>
    <col min="1536" max="1536" width="6.625" style="68" customWidth="1"/>
    <col min="1537" max="1538" width="4.625" style="68" customWidth="1"/>
    <col min="1539" max="1539" width="11.625" style="68" customWidth="1"/>
    <col min="1540" max="1540" width="1.625" style="68" customWidth="1"/>
    <col min="1541" max="1541" width="6.625" style="68" customWidth="1"/>
    <col min="1542" max="1542" width="3.625" style="68" customWidth="1"/>
    <col min="1543" max="1543" width="12.625" style="68" customWidth="1"/>
    <col min="1544" max="1544" width="3.625" style="68" customWidth="1"/>
    <col min="1545" max="1545" width="11.625" style="68" customWidth="1"/>
    <col min="1546" max="1546" width="12.625" style="68" customWidth="1"/>
    <col min="1547" max="1547" width="5.625" style="68" customWidth="1"/>
    <col min="1548" max="1548" width="12.125" style="68" bestFit="1" customWidth="1"/>
    <col min="1549" max="1549" width="11.625" style="68" customWidth="1"/>
    <col min="1550" max="1550" width="5.625" style="68" customWidth="1"/>
    <col min="1551" max="1551" width="4.625" style="68" customWidth="1"/>
    <col min="1552" max="1559" width="3.625" style="68" customWidth="1"/>
    <col min="1560" max="1560" width="9.875" style="68" bestFit="1" customWidth="1"/>
    <col min="1561" max="1789" width="9" style="68"/>
    <col min="1790" max="1791" width="4.625" style="68" customWidth="1"/>
    <col min="1792" max="1792" width="6.625" style="68" customWidth="1"/>
    <col min="1793" max="1794" width="4.625" style="68" customWidth="1"/>
    <col min="1795" max="1795" width="11.625" style="68" customWidth="1"/>
    <col min="1796" max="1796" width="1.625" style="68" customWidth="1"/>
    <col min="1797" max="1797" width="6.625" style="68" customWidth="1"/>
    <col min="1798" max="1798" width="3.625" style="68" customWidth="1"/>
    <col min="1799" max="1799" width="12.625" style="68" customWidth="1"/>
    <col min="1800" max="1800" width="3.625" style="68" customWidth="1"/>
    <col min="1801" max="1801" width="11.625" style="68" customWidth="1"/>
    <col min="1802" max="1802" width="12.625" style="68" customWidth="1"/>
    <col min="1803" max="1803" width="5.625" style="68" customWidth="1"/>
    <col min="1804" max="1804" width="12.125" style="68" bestFit="1" customWidth="1"/>
    <col min="1805" max="1805" width="11.625" style="68" customWidth="1"/>
    <col min="1806" max="1806" width="5.625" style="68" customWidth="1"/>
    <col min="1807" max="1807" width="4.625" style="68" customWidth="1"/>
    <col min="1808" max="1815" width="3.625" style="68" customWidth="1"/>
    <col min="1816" max="1816" width="9.875" style="68" bestFit="1" customWidth="1"/>
    <col min="1817" max="2045" width="9" style="68"/>
    <col min="2046" max="2047" width="4.625" style="68" customWidth="1"/>
    <col min="2048" max="2048" width="6.625" style="68" customWidth="1"/>
    <col min="2049" max="2050" width="4.625" style="68" customWidth="1"/>
    <col min="2051" max="2051" width="11.625" style="68" customWidth="1"/>
    <col min="2052" max="2052" width="1.625" style="68" customWidth="1"/>
    <col min="2053" max="2053" width="6.625" style="68" customWidth="1"/>
    <col min="2054" max="2054" width="3.625" style="68" customWidth="1"/>
    <col min="2055" max="2055" width="12.625" style="68" customWidth="1"/>
    <col min="2056" max="2056" width="3.625" style="68" customWidth="1"/>
    <col min="2057" max="2057" width="11.625" style="68" customWidth="1"/>
    <col min="2058" max="2058" width="12.625" style="68" customWidth="1"/>
    <col min="2059" max="2059" width="5.625" style="68" customWidth="1"/>
    <col min="2060" max="2060" width="12.125" style="68" bestFit="1" customWidth="1"/>
    <col min="2061" max="2061" width="11.625" style="68" customWidth="1"/>
    <col min="2062" max="2062" width="5.625" style="68" customWidth="1"/>
    <col min="2063" max="2063" width="4.625" style="68" customWidth="1"/>
    <col min="2064" max="2071" width="3.625" style="68" customWidth="1"/>
    <col min="2072" max="2072" width="9.875" style="68" bestFit="1" customWidth="1"/>
    <col min="2073" max="2301" width="9" style="68"/>
    <col min="2302" max="2303" width="4.625" style="68" customWidth="1"/>
    <col min="2304" max="2304" width="6.625" style="68" customWidth="1"/>
    <col min="2305" max="2306" width="4.625" style="68" customWidth="1"/>
    <col min="2307" max="2307" width="11.625" style="68" customWidth="1"/>
    <col min="2308" max="2308" width="1.625" style="68" customWidth="1"/>
    <col min="2309" max="2309" width="6.625" style="68" customWidth="1"/>
    <col min="2310" max="2310" width="3.625" style="68" customWidth="1"/>
    <col min="2311" max="2311" width="12.625" style="68" customWidth="1"/>
    <col min="2312" max="2312" width="3.625" style="68" customWidth="1"/>
    <col min="2313" max="2313" width="11.625" style="68" customWidth="1"/>
    <col min="2314" max="2314" width="12.625" style="68" customWidth="1"/>
    <col min="2315" max="2315" width="5.625" style="68" customWidth="1"/>
    <col min="2316" max="2316" width="12.125" style="68" bestFit="1" customWidth="1"/>
    <col min="2317" max="2317" width="11.625" style="68" customWidth="1"/>
    <col min="2318" max="2318" width="5.625" style="68" customWidth="1"/>
    <col min="2319" max="2319" width="4.625" style="68" customWidth="1"/>
    <col min="2320" max="2327" width="3.625" style="68" customWidth="1"/>
    <col min="2328" max="2328" width="9.875" style="68" bestFit="1" customWidth="1"/>
    <col min="2329" max="2557" width="9" style="68"/>
    <col min="2558" max="2559" width="4.625" style="68" customWidth="1"/>
    <col min="2560" max="2560" width="6.625" style="68" customWidth="1"/>
    <col min="2561" max="2562" width="4.625" style="68" customWidth="1"/>
    <col min="2563" max="2563" width="11.625" style="68" customWidth="1"/>
    <col min="2564" max="2564" width="1.625" style="68" customWidth="1"/>
    <col min="2565" max="2565" width="6.625" style="68" customWidth="1"/>
    <col min="2566" max="2566" width="3.625" style="68" customWidth="1"/>
    <col min="2567" max="2567" width="12.625" style="68" customWidth="1"/>
    <col min="2568" max="2568" width="3.625" style="68" customWidth="1"/>
    <col min="2569" max="2569" width="11.625" style="68" customWidth="1"/>
    <col min="2570" max="2570" width="12.625" style="68" customWidth="1"/>
    <col min="2571" max="2571" width="5.625" style="68" customWidth="1"/>
    <col min="2572" max="2572" width="12.125" style="68" bestFit="1" customWidth="1"/>
    <col min="2573" max="2573" width="11.625" style="68" customWidth="1"/>
    <col min="2574" max="2574" width="5.625" style="68" customWidth="1"/>
    <col min="2575" max="2575" width="4.625" style="68" customWidth="1"/>
    <col min="2576" max="2583" width="3.625" style="68" customWidth="1"/>
    <col min="2584" max="2584" width="9.875" style="68" bestFit="1" customWidth="1"/>
    <col min="2585" max="2813" width="9" style="68"/>
    <col min="2814" max="2815" width="4.625" style="68" customWidth="1"/>
    <col min="2816" max="2816" width="6.625" style="68" customWidth="1"/>
    <col min="2817" max="2818" width="4.625" style="68" customWidth="1"/>
    <col min="2819" max="2819" width="11.625" style="68" customWidth="1"/>
    <col min="2820" max="2820" width="1.625" style="68" customWidth="1"/>
    <col min="2821" max="2821" width="6.625" style="68" customWidth="1"/>
    <col min="2822" max="2822" width="3.625" style="68" customWidth="1"/>
    <col min="2823" max="2823" width="12.625" style="68" customWidth="1"/>
    <col min="2824" max="2824" width="3.625" style="68" customWidth="1"/>
    <col min="2825" max="2825" width="11.625" style="68" customWidth="1"/>
    <col min="2826" max="2826" width="12.625" style="68" customWidth="1"/>
    <col min="2827" max="2827" width="5.625" style="68" customWidth="1"/>
    <col min="2828" max="2828" width="12.125" style="68" bestFit="1" customWidth="1"/>
    <col min="2829" max="2829" width="11.625" style="68" customWidth="1"/>
    <col min="2830" max="2830" width="5.625" style="68" customWidth="1"/>
    <col min="2831" max="2831" width="4.625" style="68" customWidth="1"/>
    <col min="2832" max="2839" width="3.625" style="68" customWidth="1"/>
    <col min="2840" max="2840" width="9.875" style="68" bestFit="1" customWidth="1"/>
    <col min="2841" max="3069" width="9" style="68"/>
    <col min="3070" max="3071" width="4.625" style="68" customWidth="1"/>
    <col min="3072" max="3072" width="6.625" style="68" customWidth="1"/>
    <col min="3073" max="3074" width="4.625" style="68" customWidth="1"/>
    <col min="3075" max="3075" width="11.625" style="68" customWidth="1"/>
    <col min="3076" max="3076" width="1.625" style="68" customWidth="1"/>
    <col min="3077" max="3077" width="6.625" style="68" customWidth="1"/>
    <col min="3078" max="3078" width="3.625" style="68" customWidth="1"/>
    <col min="3079" max="3079" width="12.625" style="68" customWidth="1"/>
    <col min="3080" max="3080" width="3.625" style="68" customWidth="1"/>
    <col min="3081" max="3081" width="11.625" style="68" customWidth="1"/>
    <col min="3082" max="3082" width="12.625" style="68" customWidth="1"/>
    <col min="3083" max="3083" width="5.625" style="68" customWidth="1"/>
    <col min="3084" max="3084" width="12.125" style="68" bestFit="1" customWidth="1"/>
    <col min="3085" max="3085" width="11.625" style="68" customWidth="1"/>
    <col min="3086" max="3086" width="5.625" style="68" customWidth="1"/>
    <col min="3087" max="3087" width="4.625" style="68" customWidth="1"/>
    <col min="3088" max="3095" width="3.625" style="68" customWidth="1"/>
    <col min="3096" max="3096" width="9.875" style="68" bestFit="1" customWidth="1"/>
    <col min="3097" max="3325" width="9" style="68"/>
    <col min="3326" max="3327" width="4.625" style="68" customWidth="1"/>
    <col min="3328" max="3328" width="6.625" style="68" customWidth="1"/>
    <col min="3329" max="3330" width="4.625" style="68" customWidth="1"/>
    <col min="3331" max="3331" width="11.625" style="68" customWidth="1"/>
    <col min="3332" max="3332" width="1.625" style="68" customWidth="1"/>
    <col min="3333" max="3333" width="6.625" style="68" customWidth="1"/>
    <col min="3334" max="3334" width="3.625" style="68" customWidth="1"/>
    <col min="3335" max="3335" width="12.625" style="68" customWidth="1"/>
    <col min="3336" max="3336" width="3.625" style="68" customWidth="1"/>
    <col min="3337" max="3337" width="11.625" style="68" customWidth="1"/>
    <col min="3338" max="3338" width="12.625" style="68" customWidth="1"/>
    <col min="3339" max="3339" width="5.625" style="68" customWidth="1"/>
    <col min="3340" max="3340" width="12.125" style="68" bestFit="1" customWidth="1"/>
    <col min="3341" max="3341" width="11.625" style="68" customWidth="1"/>
    <col min="3342" max="3342" width="5.625" style="68" customWidth="1"/>
    <col min="3343" max="3343" width="4.625" style="68" customWidth="1"/>
    <col min="3344" max="3351" width="3.625" style="68" customWidth="1"/>
    <col min="3352" max="3352" width="9.875" style="68" bestFit="1" customWidth="1"/>
    <col min="3353" max="3581" width="9" style="68"/>
    <col min="3582" max="3583" width="4.625" style="68" customWidth="1"/>
    <col min="3584" max="3584" width="6.625" style="68" customWidth="1"/>
    <col min="3585" max="3586" width="4.625" style="68" customWidth="1"/>
    <col min="3587" max="3587" width="11.625" style="68" customWidth="1"/>
    <col min="3588" max="3588" width="1.625" style="68" customWidth="1"/>
    <col min="3589" max="3589" width="6.625" style="68" customWidth="1"/>
    <col min="3590" max="3590" width="3.625" style="68" customWidth="1"/>
    <col min="3591" max="3591" width="12.625" style="68" customWidth="1"/>
    <col min="3592" max="3592" width="3.625" style="68" customWidth="1"/>
    <col min="3593" max="3593" width="11.625" style="68" customWidth="1"/>
    <col min="3594" max="3594" width="12.625" style="68" customWidth="1"/>
    <col min="3595" max="3595" width="5.625" style="68" customWidth="1"/>
    <col min="3596" max="3596" width="12.125" style="68" bestFit="1" customWidth="1"/>
    <col min="3597" max="3597" width="11.625" style="68" customWidth="1"/>
    <col min="3598" max="3598" width="5.625" style="68" customWidth="1"/>
    <col min="3599" max="3599" width="4.625" style="68" customWidth="1"/>
    <col min="3600" max="3607" width="3.625" style="68" customWidth="1"/>
    <col min="3608" max="3608" width="9.875" style="68" bestFit="1" customWidth="1"/>
    <col min="3609" max="3837" width="9" style="68"/>
    <col min="3838" max="3839" width="4.625" style="68" customWidth="1"/>
    <col min="3840" max="3840" width="6.625" style="68" customWidth="1"/>
    <col min="3841" max="3842" width="4.625" style="68" customWidth="1"/>
    <col min="3843" max="3843" width="11.625" style="68" customWidth="1"/>
    <col min="3844" max="3844" width="1.625" style="68" customWidth="1"/>
    <col min="3845" max="3845" width="6.625" style="68" customWidth="1"/>
    <col min="3846" max="3846" width="3.625" style="68" customWidth="1"/>
    <col min="3847" max="3847" width="12.625" style="68" customWidth="1"/>
    <col min="3848" max="3848" width="3.625" style="68" customWidth="1"/>
    <col min="3849" max="3849" width="11.625" style="68" customWidth="1"/>
    <col min="3850" max="3850" width="12.625" style="68" customWidth="1"/>
    <col min="3851" max="3851" width="5.625" style="68" customWidth="1"/>
    <col min="3852" max="3852" width="12.125" style="68" bestFit="1" customWidth="1"/>
    <col min="3853" max="3853" width="11.625" style="68" customWidth="1"/>
    <col min="3854" max="3854" width="5.625" style="68" customWidth="1"/>
    <col min="3855" max="3855" width="4.625" style="68" customWidth="1"/>
    <col min="3856" max="3863" width="3.625" style="68" customWidth="1"/>
    <col min="3864" max="3864" width="9.875" style="68" bestFit="1" customWidth="1"/>
    <col min="3865" max="4093" width="9" style="68"/>
    <col min="4094" max="4095" width="4.625" style="68" customWidth="1"/>
    <col min="4096" max="4096" width="6.625" style="68" customWidth="1"/>
    <col min="4097" max="4098" width="4.625" style="68" customWidth="1"/>
    <col min="4099" max="4099" width="11.625" style="68" customWidth="1"/>
    <col min="4100" max="4100" width="1.625" style="68" customWidth="1"/>
    <col min="4101" max="4101" width="6.625" style="68" customWidth="1"/>
    <col min="4102" max="4102" width="3.625" style="68" customWidth="1"/>
    <col min="4103" max="4103" width="12.625" style="68" customWidth="1"/>
    <col min="4104" max="4104" width="3.625" style="68" customWidth="1"/>
    <col min="4105" max="4105" width="11.625" style="68" customWidth="1"/>
    <col min="4106" max="4106" width="12.625" style="68" customWidth="1"/>
    <col min="4107" max="4107" width="5.625" style="68" customWidth="1"/>
    <col min="4108" max="4108" width="12.125" style="68" bestFit="1" customWidth="1"/>
    <col min="4109" max="4109" width="11.625" style="68" customWidth="1"/>
    <col min="4110" max="4110" width="5.625" style="68" customWidth="1"/>
    <col min="4111" max="4111" width="4.625" style="68" customWidth="1"/>
    <col min="4112" max="4119" width="3.625" style="68" customWidth="1"/>
    <col min="4120" max="4120" width="9.875" style="68" bestFit="1" customWidth="1"/>
    <col min="4121" max="4349" width="9" style="68"/>
    <col min="4350" max="4351" width="4.625" style="68" customWidth="1"/>
    <col min="4352" max="4352" width="6.625" style="68" customWidth="1"/>
    <col min="4353" max="4354" width="4.625" style="68" customWidth="1"/>
    <col min="4355" max="4355" width="11.625" style="68" customWidth="1"/>
    <col min="4356" max="4356" width="1.625" style="68" customWidth="1"/>
    <col min="4357" max="4357" width="6.625" style="68" customWidth="1"/>
    <col min="4358" max="4358" width="3.625" style="68" customWidth="1"/>
    <col min="4359" max="4359" width="12.625" style="68" customWidth="1"/>
    <col min="4360" max="4360" width="3.625" style="68" customWidth="1"/>
    <col min="4361" max="4361" width="11.625" style="68" customWidth="1"/>
    <col min="4362" max="4362" width="12.625" style="68" customWidth="1"/>
    <col min="4363" max="4363" width="5.625" style="68" customWidth="1"/>
    <col min="4364" max="4364" width="12.125" style="68" bestFit="1" customWidth="1"/>
    <col min="4365" max="4365" width="11.625" style="68" customWidth="1"/>
    <col min="4366" max="4366" width="5.625" style="68" customWidth="1"/>
    <col min="4367" max="4367" width="4.625" style="68" customWidth="1"/>
    <col min="4368" max="4375" width="3.625" style="68" customWidth="1"/>
    <col min="4376" max="4376" width="9.875" style="68" bestFit="1" customWidth="1"/>
    <col min="4377" max="4605" width="9" style="68"/>
    <col min="4606" max="4607" width="4.625" style="68" customWidth="1"/>
    <col min="4608" max="4608" width="6.625" style="68" customWidth="1"/>
    <col min="4609" max="4610" width="4.625" style="68" customWidth="1"/>
    <col min="4611" max="4611" width="11.625" style="68" customWidth="1"/>
    <col min="4612" max="4612" width="1.625" style="68" customWidth="1"/>
    <col min="4613" max="4613" width="6.625" style="68" customWidth="1"/>
    <col min="4614" max="4614" width="3.625" style="68" customWidth="1"/>
    <col min="4615" max="4615" width="12.625" style="68" customWidth="1"/>
    <col min="4616" max="4616" width="3.625" style="68" customWidth="1"/>
    <col min="4617" max="4617" width="11.625" style="68" customWidth="1"/>
    <col min="4618" max="4618" width="12.625" style="68" customWidth="1"/>
    <col min="4619" max="4619" width="5.625" style="68" customWidth="1"/>
    <col min="4620" max="4620" width="12.125" style="68" bestFit="1" customWidth="1"/>
    <col min="4621" max="4621" width="11.625" style="68" customWidth="1"/>
    <col min="4622" max="4622" width="5.625" style="68" customWidth="1"/>
    <col min="4623" max="4623" width="4.625" style="68" customWidth="1"/>
    <col min="4624" max="4631" width="3.625" style="68" customWidth="1"/>
    <col min="4632" max="4632" width="9.875" style="68" bestFit="1" customWidth="1"/>
    <col min="4633" max="4861" width="9" style="68"/>
    <col min="4862" max="4863" width="4.625" style="68" customWidth="1"/>
    <col min="4864" max="4864" width="6.625" style="68" customWidth="1"/>
    <col min="4865" max="4866" width="4.625" style="68" customWidth="1"/>
    <col min="4867" max="4867" width="11.625" style="68" customWidth="1"/>
    <col min="4868" max="4868" width="1.625" style="68" customWidth="1"/>
    <col min="4869" max="4869" width="6.625" style="68" customWidth="1"/>
    <col min="4870" max="4870" width="3.625" style="68" customWidth="1"/>
    <col min="4871" max="4871" width="12.625" style="68" customWidth="1"/>
    <col min="4872" max="4872" width="3.625" style="68" customWidth="1"/>
    <col min="4873" max="4873" width="11.625" style="68" customWidth="1"/>
    <col min="4874" max="4874" width="12.625" style="68" customWidth="1"/>
    <col min="4875" max="4875" width="5.625" style="68" customWidth="1"/>
    <col min="4876" max="4876" width="12.125" style="68" bestFit="1" customWidth="1"/>
    <col min="4877" max="4877" width="11.625" style="68" customWidth="1"/>
    <col min="4878" max="4878" width="5.625" style="68" customWidth="1"/>
    <col min="4879" max="4879" width="4.625" style="68" customWidth="1"/>
    <col min="4880" max="4887" width="3.625" style="68" customWidth="1"/>
    <col min="4888" max="4888" width="9.875" style="68" bestFit="1" customWidth="1"/>
    <col min="4889" max="5117" width="9" style="68"/>
    <col min="5118" max="5119" width="4.625" style="68" customWidth="1"/>
    <col min="5120" max="5120" width="6.625" style="68" customWidth="1"/>
    <col min="5121" max="5122" width="4.625" style="68" customWidth="1"/>
    <col min="5123" max="5123" width="11.625" style="68" customWidth="1"/>
    <col min="5124" max="5124" width="1.625" style="68" customWidth="1"/>
    <col min="5125" max="5125" width="6.625" style="68" customWidth="1"/>
    <col min="5126" max="5126" width="3.625" style="68" customWidth="1"/>
    <col min="5127" max="5127" width="12.625" style="68" customWidth="1"/>
    <col min="5128" max="5128" width="3.625" style="68" customWidth="1"/>
    <col min="5129" max="5129" width="11.625" style="68" customWidth="1"/>
    <col min="5130" max="5130" width="12.625" style="68" customWidth="1"/>
    <col min="5131" max="5131" width="5.625" style="68" customWidth="1"/>
    <col min="5132" max="5132" width="12.125" style="68" bestFit="1" customWidth="1"/>
    <col min="5133" max="5133" width="11.625" style="68" customWidth="1"/>
    <col min="5134" max="5134" width="5.625" style="68" customWidth="1"/>
    <col min="5135" max="5135" width="4.625" style="68" customWidth="1"/>
    <col min="5136" max="5143" width="3.625" style="68" customWidth="1"/>
    <col min="5144" max="5144" width="9.875" style="68" bestFit="1" customWidth="1"/>
    <col min="5145" max="5373" width="9" style="68"/>
    <col min="5374" max="5375" width="4.625" style="68" customWidth="1"/>
    <col min="5376" max="5376" width="6.625" style="68" customWidth="1"/>
    <col min="5377" max="5378" width="4.625" style="68" customWidth="1"/>
    <col min="5379" max="5379" width="11.625" style="68" customWidth="1"/>
    <col min="5380" max="5380" width="1.625" style="68" customWidth="1"/>
    <col min="5381" max="5381" width="6.625" style="68" customWidth="1"/>
    <col min="5382" max="5382" width="3.625" style="68" customWidth="1"/>
    <col min="5383" max="5383" width="12.625" style="68" customWidth="1"/>
    <col min="5384" max="5384" width="3.625" style="68" customWidth="1"/>
    <col min="5385" max="5385" width="11.625" style="68" customWidth="1"/>
    <col min="5386" max="5386" width="12.625" style="68" customWidth="1"/>
    <col min="5387" max="5387" width="5.625" style="68" customWidth="1"/>
    <col min="5388" max="5388" width="12.125" style="68" bestFit="1" customWidth="1"/>
    <col min="5389" max="5389" width="11.625" style="68" customWidth="1"/>
    <col min="5390" max="5390" width="5.625" style="68" customWidth="1"/>
    <col min="5391" max="5391" width="4.625" style="68" customWidth="1"/>
    <col min="5392" max="5399" width="3.625" style="68" customWidth="1"/>
    <col min="5400" max="5400" width="9.875" style="68" bestFit="1" customWidth="1"/>
    <col min="5401" max="5629" width="9" style="68"/>
    <col min="5630" max="5631" width="4.625" style="68" customWidth="1"/>
    <col min="5632" max="5632" width="6.625" style="68" customWidth="1"/>
    <col min="5633" max="5634" width="4.625" style="68" customWidth="1"/>
    <col min="5635" max="5635" width="11.625" style="68" customWidth="1"/>
    <col min="5636" max="5636" width="1.625" style="68" customWidth="1"/>
    <col min="5637" max="5637" width="6.625" style="68" customWidth="1"/>
    <col min="5638" max="5638" width="3.625" style="68" customWidth="1"/>
    <col min="5639" max="5639" width="12.625" style="68" customWidth="1"/>
    <col min="5640" max="5640" width="3.625" style="68" customWidth="1"/>
    <col min="5641" max="5641" width="11.625" style="68" customWidth="1"/>
    <col min="5642" max="5642" width="12.625" style="68" customWidth="1"/>
    <col min="5643" max="5643" width="5.625" style="68" customWidth="1"/>
    <col min="5644" max="5644" width="12.125" style="68" bestFit="1" customWidth="1"/>
    <col min="5645" max="5645" width="11.625" style="68" customWidth="1"/>
    <col min="5646" max="5646" width="5.625" style="68" customWidth="1"/>
    <col min="5647" max="5647" width="4.625" style="68" customWidth="1"/>
    <col min="5648" max="5655" width="3.625" style="68" customWidth="1"/>
    <col min="5656" max="5656" width="9.875" style="68" bestFit="1" customWidth="1"/>
    <col min="5657" max="5885" width="9" style="68"/>
    <col min="5886" max="5887" width="4.625" style="68" customWidth="1"/>
    <col min="5888" max="5888" width="6.625" style="68" customWidth="1"/>
    <col min="5889" max="5890" width="4.625" style="68" customWidth="1"/>
    <col min="5891" max="5891" width="11.625" style="68" customWidth="1"/>
    <col min="5892" max="5892" width="1.625" style="68" customWidth="1"/>
    <col min="5893" max="5893" width="6.625" style="68" customWidth="1"/>
    <col min="5894" max="5894" width="3.625" style="68" customWidth="1"/>
    <col min="5895" max="5895" width="12.625" style="68" customWidth="1"/>
    <col min="5896" max="5896" width="3.625" style="68" customWidth="1"/>
    <col min="5897" max="5897" width="11.625" style="68" customWidth="1"/>
    <col min="5898" max="5898" width="12.625" style="68" customWidth="1"/>
    <col min="5899" max="5899" width="5.625" style="68" customWidth="1"/>
    <col min="5900" max="5900" width="12.125" style="68" bestFit="1" customWidth="1"/>
    <col min="5901" max="5901" width="11.625" style="68" customWidth="1"/>
    <col min="5902" max="5902" width="5.625" style="68" customWidth="1"/>
    <col min="5903" max="5903" width="4.625" style="68" customWidth="1"/>
    <col min="5904" max="5911" width="3.625" style="68" customWidth="1"/>
    <col min="5912" max="5912" width="9.875" style="68" bestFit="1" customWidth="1"/>
    <col min="5913" max="6141" width="9" style="68"/>
    <col min="6142" max="6143" width="4.625" style="68" customWidth="1"/>
    <col min="6144" max="6144" width="6.625" style="68" customWidth="1"/>
    <col min="6145" max="6146" width="4.625" style="68" customWidth="1"/>
    <col min="6147" max="6147" width="11.625" style="68" customWidth="1"/>
    <col min="6148" max="6148" width="1.625" style="68" customWidth="1"/>
    <col min="6149" max="6149" width="6.625" style="68" customWidth="1"/>
    <col min="6150" max="6150" width="3.625" style="68" customWidth="1"/>
    <col min="6151" max="6151" width="12.625" style="68" customWidth="1"/>
    <col min="6152" max="6152" width="3.625" style="68" customWidth="1"/>
    <col min="6153" max="6153" width="11.625" style="68" customWidth="1"/>
    <col min="6154" max="6154" width="12.625" style="68" customWidth="1"/>
    <col min="6155" max="6155" width="5.625" style="68" customWidth="1"/>
    <col min="6156" max="6156" width="12.125" style="68" bestFit="1" customWidth="1"/>
    <col min="6157" max="6157" width="11.625" style="68" customWidth="1"/>
    <col min="6158" max="6158" width="5.625" style="68" customWidth="1"/>
    <col min="6159" max="6159" width="4.625" style="68" customWidth="1"/>
    <col min="6160" max="6167" width="3.625" style="68" customWidth="1"/>
    <col min="6168" max="6168" width="9.875" style="68" bestFit="1" customWidth="1"/>
    <col min="6169" max="6397" width="9" style="68"/>
    <col min="6398" max="6399" width="4.625" style="68" customWidth="1"/>
    <col min="6400" max="6400" width="6.625" style="68" customWidth="1"/>
    <col min="6401" max="6402" width="4.625" style="68" customWidth="1"/>
    <col min="6403" max="6403" width="11.625" style="68" customWidth="1"/>
    <col min="6404" max="6404" width="1.625" style="68" customWidth="1"/>
    <col min="6405" max="6405" width="6.625" style="68" customWidth="1"/>
    <col min="6406" max="6406" width="3.625" style="68" customWidth="1"/>
    <col min="6407" max="6407" width="12.625" style="68" customWidth="1"/>
    <col min="6408" max="6408" width="3.625" style="68" customWidth="1"/>
    <col min="6409" max="6409" width="11.625" style="68" customWidth="1"/>
    <col min="6410" max="6410" width="12.625" style="68" customWidth="1"/>
    <col min="6411" max="6411" width="5.625" style="68" customWidth="1"/>
    <col min="6412" max="6412" width="12.125" style="68" bestFit="1" customWidth="1"/>
    <col min="6413" max="6413" width="11.625" style="68" customWidth="1"/>
    <col min="6414" max="6414" width="5.625" style="68" customWidth="1"/>
    <col min="6415" max="6415" width="4.625" style="68" customWidth="1"/>
    <col min="6416" max="6423" width="3.625" style="68" customWidth="1"/>
    <col min="6424" max="6424" width="9.875" style="68" bestFit="1" customWidth="1"/>
    <col min="6425" max="6653" width="9" style="68"/>
    <col min="6654" max="6655" width="4.625" style="68" customWidth="1"/>
    <col min="6656" max="6656" width="6.625" style="68" customWidth="1"/>
    <col min="6657" max="6658" width="4.625" style="68" customWidth="1"/>
    <col min="6659" max="6659" width="11.625" style="68" customWidth="1"/>
    <col min="6660" max="6660" width="1.625" style="68" customWidth="1"/>
    <col min="6661" max="6661" width="6.625" style="68" customWidth="1"/>
    <col min="6662" max="6662" width="3.625" style="68" customWidth="1"/>
    <col min="6663" max="6663" width="12.625" style="68" customWidth="1"/>
    <col min="6664" max="6664" width="3.625" style="68" customWidth="1"/>
    <col min="6665" max="6665" width="11.625" style="68" customWidth="1"/>
    <col min="6666" max="6666" width="12.625" style="68" customWidth="1"/>
    <col min="6667" max="6667" width="5.625" style="68" customWidth="1"/>
    <col min="6668" max="6668" width="12.125" style="68" bestFit="1" customWidth="1"/>
    <col min="6669" max="6669" width="11.625" style="68" customWidth="1"/>
    <col min="6670" max="6670" width="5.625" style="68" customWidth="1"/>
    <col min="6671" max="6671" width="4.625" style="68" customWidth="1"/>
    <col min="6672" max="6679" width="3.625" style="68" customWidth="1"/>
    <col min="6680" max="6680" width="9.875" style="68" bestFit="1" customWidth="1"/>
    <col min="6681" max="6909" width="9" style="68"/>
    <col min="6910" max="6911" width="4.625" style="68" customWidth="1"/>
    <col min="6912" max="6912" width="6.625" style="68" customWidth="1"/>
    <col min="6913" max="6914" width="4.625" style="68" customWidth="1"/>
    <col min="6915" max="6915" width="11.625" style="68" customWidth="1"/>
    <col min="6916" max="6916" width="1.625" style="68" customWidth="1"/>
    <col min="6917" max="6917" width="6.625" style="68" customWidth="1"/>
    <col min="6918" max="6918" width="3.625" style="68" customWidth="1"/>
    <col min="6919" max="6919" width="12.625" style="68" customWidth="1"/>
    <col min="6920" max="6920" width="3.625" style="68" customWidth="1"/>
    <col min="6921" max="6921" width="11.625" style="68" customWidth="1"/>
    <col min="6922" max="6922" width="12.625" style="68" customWidth="1"/>
    <col min="6923" max="6923" width="5.625" style="68" customWidth="1"/>
    <col min="6924" max="6924" width="12.125" style="68" bestFit="1" customWidth="1"/>
    <col min="6925" max="6925" width="11.625" style="68" customWidth="1"/>
    <col min="6926" max="6926" width="5.625" style="68" customWidth="1"/>
    <col min="6927" max="6927" width="4.625" style="68" customWidth="1"/>
    <col min="6928" max="6935" width="3.625" style="68" customWidth="1"/>
    <col min="6936" max="6936" width="9.875" style="68" bestFit="1" customWidth="1"/>
    <col min="6937" max="7165" width="9" style="68"/>
    <col min="7166" max="7167" width="4.625" style="68" customWidth="1"/>
    <col min="7168" max="7168" width="6.625" style="68" customWidth="1"/>
    <col min="7169" max="7170" width="4.625" style="68" customWidth="1"/>
    <col min="7171" max="7171" width="11.625" style="68" customWidth="1"/>
    <col min="7172" max="7172" width="1.625" style="68" customWidth="1"/>
    <col min="7173" max="7173" width="6.625" style="68" customWidth="1"/>
    <col min="7174" max="7174" width="3.625" style="68" customWidth="1"/>
    <col min="7175" max="7175" width="12.625" style="68" customWidth="1"/>
    <col min="7176" max="7176" width="3.625" style="68" customWidth="1"/>
    <col min="7177" max="7177" width="11.625" style="68" customWidth="1"/>
    <col min="7178" max="7178" width="12.625" style="68" customWidth="1"/>
    <col min="7179" max="7179" width="5.625" style="68" customWidth="1"/>
    <col min="7180" max="7180" width="12.125" style="68" bestFit="1" customWidth="1"/>
    <col min="7181" max="7181" width="11.625" style="68" customWidth="1"/>
    <col min="7182" max="7182" width="5.625" style="68" customWidth="1"/>
    <col min="7183" max="7183" width="4.625" style="68" customWidth="1"/>
    <col min="7184" max="7191" width="3.625" style="68" customWidth="1"/>
    <col min="7192" max="7192" width="9.875" style="68" bestFit="1" customWidth="1"/>
    <col min="7193" max="7421" width="9" style="68"/>
    <col min="7422" max="7423" width="4.625" style="68" customWidth="1"/>
    <col min="7424" max="7424" width="6.625" style="68" customWidth="1"/>
    <col min="7425" max="7426" width="4.625" style="68" customWidth="1"/>
    <col min="7427" max="7427" width="11.625" style="68" customWidth="1"/>
    <col min="7428" max="7428" width="1.625" style="68" customWidth="1"/>
    <col min="7429" max="7429" width="6.625" style="68" customWidth="1"/>
    <col min="7430" max="7430" width="3.625" style="68" customWidth="1"/>
    <col min="7431" max="7431" width="12.625" style="68" customWidth="1"/>
    <col min="7432" max="7432" width="3.625" style="68" customWidth="1"/>
    <col min="7433" max="7433" width="11.625" style="68" customWidth="1"/>
    <col min="7434" max="7434" width="12.625" style="68" customWidth="1"/>
    <col min="7435" max="7435" width="5.625" style="68" customWidth="1"/>
    <col min="7436" max="7436" width="12.125" style="68" bestFit="1" customWidth="1"/>
    <col min="7437" max="7437" width="11.625" style="68" customWidth="1"/>
    <col min="7438" max="7438" width="5.625" style="68" customWidth="1"/>
    <col min="7439" max="7439" width="4.625" style="68" customWidth="1"/>
    <col min="7440" max="7447" width="3.625" style="68" customWidth="1"/>
    <col min="7448" max="7448" width="9.875" style="68" bestFit="1" customWidth="1"/>
    <col min="7449" max="7677" width="9" style="68"/>
    <col min="7678" max="7679" width="4.625" style="68" customWidth="1"/>
    <col min="7680" max="7680" width="6.625" style="68" customWidth="1"/>
    <col min="7681" max="7682" width="4.625" style="68" customWidth="1"/>
    <col min="7683" max="7683" width="11.625" style="68" customWidth="1"/>
    <col min="7684" max="7684" width="1.625" style="68" customWidth="1"/>
    <col min="7685" max="7685" width="6.625" style="68" customWidth="1"/>
    <col min="7686" max="7686" width="3.625" style="68" customWidth="1"/>
    <col min="7687" max="7687" width="12.625" style="68" customWidth="1"/>
    <col min="7688" max="7688" width="3.625" style="68" customWidth="1"/>
    <col min="7689" max="7689" width="11.625" style="68" customWidth="1"/>
    <col min="7690" max="7690" width="12.625" style="68" customWidth="1"/>
    <col min="7691" max="7691" width="5.625" style="68" customWidth="1"/>
    <col min="7692" max="7692" width="12.125" style="68" bestFit="1" customWidth="1"/>
    <col min="7693" max="7693" width="11.625" style="68" customWidth="1"/>
    <col min="7694" max="7694" width="5.625" style="68" customWidth="1"/>
    <col min="7695" max="7695" width="4.625" style="68" customWidth="1"/>
    <col min="7696" max="7703" width="3.625" style="68" customWidth="1"/>
    <col min="7704" max="7704" width="9.875" style="68" bestFit="1" customWidth="1"/>
    <col min="7705" max="7933" width="9" style="68"/>
    <col min="7934" max="7935" width="4.625" style="68" customWidth="1"/>
    <col min="7936" max="7936" width="6.625" style="68" customWidth="1"/>
    <col min="7937" max="7938" width="4.625" style="68" customWidth="1"/>
    <col min="7939" max="7939" width="11.625" style="68" customWidth="1"/>
    <col min="7940" max="7940" width="1.625" style="68" customWidth="1"/>
    <col min="7941" max="7941" width="6.625" style="68" customWidth="1"/>
    <col min="7942" max="7942" width="3.625" style="68" customWidth="1"/>
    <col min="7943" max="7943" width="12.625" style="68" customWidth="1"/>
    <col min="7944" max="7944" width="3.625" style="68" customWidth="1"/>
    <col min="7945" max="7945" width="11.625" style="68" customWidth="1"/>
    <col min="7946" max="7946" width="12.625" style="68" customWidth="1"/>
    <col min="7947" max="7947" width="5.625" style="68" customWidth="1"/>
    <col min="7948" max="7948" width="12.125" style="68" bestFit="1" customWidth="1"/>
    <col min="7949" max="7949" width="11.625" style="68" customWidth="1"/>
    <col min="7950" max="7950" width="5.625" style="68" customWidth="1"/>
    <col min="7951" max="7951" width="4.625" style="68" customWidth="1"/>
    <col min="7952" max="7959" width="3.625" style="68" customWidth="1"/>
    <col min="7960" max="7960" width="9.875" style="68" bestFit="1" customWidth="1"/>
    <col min="7961" max="8189" width="9" style="68"/>
    <col min="8190" max="8191" width="4.625" style="68" customWidth="1"/>
    <col min="8192" max="8192" width="6.625" style="68" customWidth="1"/>
    <col min="8193" max="8194" width="4.625" style="68" customWidth="1"/>
    <col min="8195" max="8195" width="11.625" style="68" customWidth="1"/>
    <col min="8196" max="8196" width="1.625" style="68" customWidth="1"/>
    <col min="8197" max="8197" width="6.625" style="68" customWidth="1"/>
    <col min="8198" max="8198" width="3.625" style="68" customWidth="1"/>
    <col min="8199" max="8199" width="12.625" style="68" customWidth="1"/>
    <col min="8200" max="8200" width="3.625" style="68" customWidth="1"/>
    <col min="8201" max="8201" width="11.625" style="68" customWidth="1"/>
    <col min="8202" max="8202" width="12.625" style="68" customWidth="1"/>
    <col min="8203" max="8203" width="5.625" style="68" customWidth="1"/>
    <col min="8204" max="8204" width="12.125" style="68" bestFit="1" customWidth="1"/>
    <col min="8205" max="8205" width="11.625" style="68" customWidth="1"/>
    <col min="8206" max="8206" width="5.625" style="68" customWidth="1"/>
    <col min="8207" max="8207" width="4.625" style="68" customWidth="1"/>
    <col min="8208" max="8215" width="3.625" style="68" customWidth="1"/>
    <col min="8216" max="8216" width="9.875" style="68" bestFit="1" customWidth="1"/>
    <col min="8217" max="8445" width="9" style="68"/>
    <col min="8446" max="8447" width="4.625" style="68" customWidth="1"/>
    <col min="8448" max="8448" width="6.625" style="68" customWidth="1"/>
    <col min="8449" max="8450" width="4.625" style="68" customWidth="1"/>
    <col min="8451" max="8451" width="11.625" style="68" customWidth="1"/>
    <col min="8452" max="8452" width="1.625" style="68" customWidth="1"/>
    <col min="8453" max="8453" width="6.625" style="68" customWidth="1"/>
    <col min="8454" max="8454" width="3.625" style="68" customWidth="1"/>
    <col min="8455" max="8455" width="12.625" style="68" customWidth="1"/>
    <col min="8456" max="8456" width="3.625" style="68" customWidth="1"/>
    <col min="8457" max="8457" width="11.625" style="68" customWidth="1"/>
    <col min="8458" max="8458" width="12.625" style="68" customWidth="1"/>
    <col min="8459" max="8459" width="5.625" style="68" customWidth="1"/>
    <col min="8460" max="8460" width="12.125" style="68" bestFit="1" customWidth="1"/>
    <col min="8461" max="8461" width="11.625" style="68" customWidth="1"/>
    <col min="8462" max="8462" width="5.625" style="68" customWidth="1"/>
    <col min="8463" max="8463" width="4.625" style="68" customWidth="1"/>
    <col min="8464" max="8471" width="3.625" style="68" customWidth="1"/>
    <col min="8472" max="8472" width="9.875" style="68" bestFit="1" customWidth="1"/>
    <col min="8473" max="8701" width="9" style="68"/>
    <col min="8702" max="8703" width="4.625" style="68" customWidth="1"/>
    <col min="8704" max="8704" width="6.625" style="68" customWidth="1"/>
    <col min="8705" max="8706" width="4.625" style="68" customWidth="1"/>
    <col min="8707" max="8707" width="11.625" style="68" customWidth="1"/>
    <col min="8708" max="8708" width="1.625" style="68" customWidth="1"/>
    <col min="8709" max="8709" width="6.625" style="68" customWidth="1"/>
    <col min="8710" max="8710" width="3.625" style="68" customWidth="1"/>
    <col min="8711" max="8711" width="12.625" style="68" customWidth="1"/>
    <col min="8712" max="8712" width="3.625" style="68" customWidth="1"/>
    <col min="8713" max="8713" width="11.625" style="68" customWidth="1"/>
    <col min="8714" max="8714" width="12.625" style="68" customWidth="1"/>
    <col min="8715" max="8715" width="5.625" style="68" customWidth="1"/>
    <col min="8716" max="8716" width="12.125" style="68" bestFit="1" customWidth="1"/>
    <col min="8717" max="8717" width="11.625" style="68" customWidth="1"/>
    <col min="8718" max="8718" width="5.625" style="68" customWidth="1"/>
    <col min="8719" max="8719" width="4.625" style="68" customWidth="1"/>
    <col min="8720" max="8727" width="3.625" style="68" customWidth="1"/>
    <col min="8728" max="8728" width="9.875" style="68" bestFit="1" customWidth="1"/>
    <col min="8729" max="8957" width="9" style="68"/>
    <col min="8958" max="8959" width="4.625" style="68" customWidth="1"/>
    <col min="8960" max="8960" width="6.625" style="68" customWidth="1"/>
    <col min="8961" max="8962" width="4.625" style="68" customWidth="1"/>
    <col min="8963" max="8963" width="11.625" style="68" customWidth="1"/>
    <col min="8964" max="8964" width="1.625" style="68" customWidth="1"/>
    <col min="8965" max="8965" width="6.625" style="68" customWidth="1"/>
    <col min="8966" max="8966" width="3.625" style="68" customWidth="1"/>
    <col min="8967" max="8967" width="12.625" style="68" customWidth="1"/>
    <col min="8968" max="8968" width="3.625" style="68" customWidth="1"/>
    <col min="8969" max="8969" width="11.625" style="68" customWidth="1"/>
    <col min="8970" max="8970" width="12.625" style="68" customWidth="1"/>
    <col min="8971" max="8971" width="5.625" style="68" customWidth="1"/>
    <col min="8972" max="8972" width="12.125" style="68" bestFit="1" customWidth="1"/>
    <col min="8973" max="8973" width="11.625" style="68" customWidth="1"/>
    <col min="8974" max="8974" width="5.625" style="68" customWidth="1"/>
    <col min="8975" max="8975" width="4.625" style="68" customWidth="1"/>
    <col min="8976" max="8983" width="3.625" style="68" customWidth="1"/>
    <col min="8984" max="8984" width="9.875" style="68" bestFit="1" customWidth="1"/>
    <col min="8985" max="9213" width="9" style="68"/>
    <col min="9214" max="9215" width="4.625" style="68" customWidth="1"/>
    <col min="9216" max="9216" width="6.625" style="68" customWidth="1"/>
    <col min="9217" max="9218" width="4.625" style="68" customWidth="1"/>
    <col min="9219" max="9219" width="11.625" style="68" customWidth="1"/>
    <col min="9220" max="9220" width="1.625" style="68" customWidth="1"/>
    <col min="9221" max="9221" width="6.625" style="68" customWidth="1"/>
    <col min="9222" max="9222" width="3.625" style="68" customWidth="1"/>
    <col min="9223" max="9223" width="12.625" style="68" customWidth="1"/>
    <col min="9224" max="9224" width="3.625" style="68" customWidth="1"/>
    <col min="9225" max="9225" width="11.625" style="68" customWidth="1"/>
    <col min="9226" max="9226" width="12.625" style="68" customWidth="1"/>
    <col min="9227" max="9227" width="5.625" style="68" customWidth="1"/>
    <col min="9228" max="9228" width="12.125" style="68" bestFit="1" customWidth="1"/>
    <col min="9229" max="9229" width="11.625" style="68" customWidth="1"/>
    <col min="9230" max="9230" width="5.625" style="68" customWidth="1"/>
    <col min="9231" max="9231" width="4.625" style="68" customWidth="1"/>
    <col min="9232" max="9239" width="3.625" style="68" customWidth="1"/>
    <col min="9240" max="9240" width="9.875" style="68" bestFit="1" customWidth="1"/>
    <col min="9241" max="9469" width="9" style="68"/>
    <col min="9470" max="9471" width="4.625" style="68" customWidth="1"/>
    <col min="9472" max="9472" width="6.625" style="68" customWidth="1"/>
    <col min="9473" max="9474" width="4.625" style="68" customWidth="1"/>
    <col min="9475" max="9475" width="11.625" style="68" customWidth="1"/>
    <col min="9476" max="9476" width="1.625" style="68" customWidth="1"/>
    <col min="9477" max="9477" width="6.625" style="68" customWidth="1"/>
    <col min="9478" max="9478" width="3.625" style="68" customWidth="1"/>
    <col min="9479" max="9479" width="12.625" style="68" customWidth="1"/>
    <col min="9480" max="9480" width="3.625" style="68" customWidth="1"/>
    <col min="9481" max="9481" width="11.625" style="68" customWidth="1"/>
    <col min="9482" max="9482" width="12.625" style="68" customWidth="1"/>
    <col min="9483" max="9483" width="5.625" style="68" customWidth="1"/>
    <col min="9484" max="9484" width="12.125" style="68" bestFit="1" customWidth="1"/>
    <col min="9485" max="9485" width="11.625" style="68" customWidth="1"/>
    <col min="9486" max="9486" width="5.625" style="68" customWidth="1"/>
    <col min="9487" max="9487" width="4.625" style="68" customWidth="1"/>
    <col min="9488" max="9495" width="3.625" style="68" customWidth="1"/>
    <col min="9496" max="9496" width="9.875" style="68" bestFit="1" customWidth="1"/>
    <col min="9497" max="9725" width="9" style="68"/>
    <col min="9726" max="9727" width="4.625" style="68" customWidth="1"/>
    <col min="9728" max="9728" width="6.625" style="68" customWidth="1"/>
    <col min="9729" max="9730" width="4.625" style="68" customWidth="1"/>
    <col min="9731" max="9731" width="11.625" style="68" customWidth="1"/>
    <col min="9732" max="9732" width="1.625" style="68" customWidth="1"/>
    <col min="9733" max="9733" width="6.625" style="68" customWidth="1"/>
    <col min="9734" max="9734" width="3.625" style="68" customWidth="1"/>
    <col min="9735" max="9735" width="12.625" style="68" customWidth="1"/>
    <col min="9736" max="9736" width="3.625" style="68" customWidth="1"/>
    <col min="9737" max="9737" width="11.625" style="68" customWidth="1"/>
    <col min="9738" max="9738" width="12.625" style="68" customWidth="1"/>
    <col min="9739" max="9739" width="5.625" style="68" customWidth="1"/>
    <col min="9740" max="9740" width="12.125" style="68" bestFit="1" customWidth="1"/>
    <col min="9741" max="9741" width="11.625" style="68" customWidth="1"/>
    <col min="9742" max="9742" width="5.625" style="68" customWidth="1"/>
    <col min="9743" max="9743" width="4.625" style="68" customWidth="1"/>
    <col min="9744" max="9751" width="3.625" style="68" customWidth="1"/>
    <col min="9752" max="9752" width="9.875" style="68" bestFit="1" customWidth="1"/>
    <col min="9753" max="9981" width="9" style="68"/>
    <col min="9982" max="9983" width="4.625" style="68" customWidth="1"/>
    <col min="9984" max="9984" width="6.625" style="68" customWidth="1"/>
    <col min="9985" max="9986" width="4.625" style="68" customWidth="1"/>
    <col min="9987" max="9987" width="11.625" style="68" customWidth="1"/>
    <col min="9988" max="9988" width="1.625" style="68" customWidth="1"/>
    <col min="9989" max="9989" width="6.625" style="68" customWidth="1"/>
    <col min="9990" max="9990" width="3.625" style="68" customWidth="1"/>
    <col min="9991" max="9991" width="12.625" style="68" customWidth="1"/>
    <col min="9992" max="9992" width="3.625" style="68" customWidth="1"/>
    <col min="9993" max="9993" width="11.625" style="68" customWidth="1"/>
    <col min="9994" max="9994" width="12.625" style="68" customWidth="1"/>
    <col min="9995" max="9995" width="5.625" style="68" customWidth="1"/>
    <col min="9996" max="9996" width="12.125" style="68" bestFit="1" customWidth="1"/>
    <col min="9997" max="9997" width="11.625" style="68" customWidth="1"/>
    <col min="9998" max="9998" width="5.625" style="68" customWidth="1"/>
    <col min="9999" max="9999" width="4.625" style="68" customWidth="1"/>
    <col min="10000" max="10007" width="3.625" style="68" customWidth="1"/>
    <col min="10008" max="10008" width="9.875" style="68" bestFit="1" customWidth="1"/>
    <col min="10009" max="10237" width="9" style="68"/>
    <col min="10238" max="10239" width="4.625" style="68" customWidth="1"/>
    <col min="10240" max="10240" width="6.625" style="68" customWidth="1"/>
    <col min="10241" max="10242" width="4.625" style="68" customWidth="1"/>
    <col min="10243" max="10243" width="11.625" style="68" customWidth="1"/>
    <col min="10244" max="10244" width="1.625" style="68" customWidth="1"/>
    <col min="10245" max="10245" width="6.625" style="68" customWidth="1"/>
    <col min="10246" max="10246" width="3.625" style="68" customWidth="1"/>
    <col min="10247" max="10247" width="12.625" style="68" customWidth="1"/>
    <col min="10248" max="10248" width="3.625" style="68" customWidth="1"/>
    <col min="10249" max="10249" width="11.625" style="68" customWidth="1"/>
    <col min="10250" max="10250" width="12.625" style="68" customWidth="1"/>
    <col min="10251" max="10251" width="5.625" style="68" customWidth="1"/>
    <col min="10252" max="10252" width="12.125" style="68" bestFit="1" customWidth="1"/>
    <col min="10253" max="10253" width="11.625" style="68" customWidth="1"/>
    <col min="10254" max="10254" width="5.625" style="68" customWidth="1"/>
    <col min="10255" max="10255" width="4.625" style="68" customWidth="1"/>
    <col min="10256" max="10263" width="3.625" style="68" customWidth="1"/>
    <col min="10264" max="10264" width="9.875" style="68" bestFit="1" customWidth="1"/>
    <col min="10265" max="10493" width="9" style="68"/>
    <col min="10494" max="10495" width="4.625" style="68" customWidth="1"/>
    <col min="10496" max="10496" width="6.625" style="68" customWidth="1"/>
    <col min="10497" max="10498" width="4.625" style="68" customWidth="1"/>
    <col min="10499" max="10499" width="11.625" style="68" customWidth="1"/>
    <col min="10500" max="10500" width="1.625" style="68" customWidth="1"/>
    <col min="10501" max="10501" width="6.625" style="68" customWidth="1"/>
    <col min="10502" max="10502" width="3.625" style="68" customWidth="1"/>
    <col min="10503" max="10503" width="12.625" style="68" customWidth="1"/>
    <col min="10504" max="10504" width="3.625" style="68" customWidth="1"/>
    <col min="10505" max="10505" width="11.625" style="68" customWidth="1"/>
    <col min="10506" max="10506" width="12.625" style="68" customWidth="1"/>
    <col min="10507" max="10507" width="5.625" style="68" customWidth="1"/>
    <col min="10508" max="10508" width="12.125" style="68" bestFit="1" customWidth="1"/>
    <col min="10509" max="10509" width="11.625" style="68" customWidth="1"/>
    <col min="10510" max="10510" width="5.625" style="68" customWidth="1"/>
    <col min="10511" max="10511" width="4.625" style="68" customWidth="1"/>
    <col min="10512" max="10519" width="3.625" style="68" customWidth="1"/>
    <col min="10520" max="10520" width="9.875" style="68" bestFit="1" customWidth="1"/>
    <col min="10521" max="10749" width="9" style="68"/>
    <col min="10750" max="10751" width="4.625" style="68" customWidth="1"/>
    <col min="10752" max="10752" width="6.625" style="68" customWidth="1"/>
    <col min="10753" max="10754" width="4.625" style="68" customWidth="1"/>
    <col min="10755" max="10755" width="11.625" style="68" customWidth="1"/>
    <col min="10756" max="10756" width="1.625" style="68" customWidth="1"/>
    <col min="10757" max="10757" width="6.625" style="68" customWidth="1"/>
    <col min="10758" max="10758" width="3.625" style="68" customWidth="1"/>
    <col min="10759" max="10759" width="12.625" style="68" customWidth="1"/>
    <col min="10760" max="10760" width="3.625" style="68" customWidth="1"/>
    <col min="10761" max="10761" width="11.625" style="68" customWidth="1"/>
    <col min="10762" max="10762" width="12.625" style="68" customWidth="1"/>
    <col min="10763" max="10763" width="5.625" style="68" customWidth="1"/>
    <col min="10764" max="10764" width="12.125" style="68" bestFit="1" customWidth="1"/>
    <col min="10765" max="10765" width="11.625" style="68" customWidth="1"/>
    <col min="10766" max="10766" width="5.625" style="68" customWidth="1"/>
    <col min="10767" max="10767" width="4.625" style="68" customWidth="1"/>
    <col min="10768" max="10775" width="3.625" style="68" customWidth="1"/>
    <col min="10776" max="10776" width="9.875" style="68" bestFit="1" customWidth="1"/>
    <col min="10777" max="11005" width="9" style="68"/>
    <col min="11006" max="11007" width="4.625" style="68" customWidth="1"/>
    <col min="11008" max="11008" width="6.625" style="68" customWidth="1"/>
    <col min="11009" max="11010" width="4.625" style="68" customWidth="1"/>
    <col min="11011" max="11011" width="11.625" style="68" customWidth="1"/>
    <col min="11012" max="11012" width="1.625" style="68" customWidth="1"/>
    <col min="11013" max="11013" width="6.625" style="68" customWidth="1"/>
    <col min="11014" max="11014" width="3.625" style="68" customWidth="1"/>
    <col min="11015" max="11015" width="12.625" style="68" customWidth="1"/>
    <col min="11016" max="11016" width="3.625" style="68" customWidth="1"/>
    <col min="11017" max="11017" width="11.625" style="68" customWidth="1"/>
    <col min="11018" max="11018" width="12.625" style="68" customWidth="1"/>
    <col min="11019" max="11019" width="5.625" style="68" customWidth="1"/>
    <col min="11020" max="11020" width="12.125" style="68" bestFit="1" customWidth="1"/>
    <col min="11021" max="11021" width="11.625" style="68" customWidth="1"/>
    <col min="11022" max="11022" width="5.625" style="68" customWidth="1"/>
    <col min="11023" max="11023" width="4.625" style="68" customWidth="1"/>
    <col min="11024" max="11031" width="3.625" style="68" customWidth="1"/>
    <col min="11032" max="11032" width="9.875" style="68" bestFit="1" customWidth="1"/>
    <col min="11033" max="11261" width="9" style="68"/>
    <col min="11262" max="11263" width="4.625" style="68" customWidth="1"/>
    <col min="11264" max="11264" width="6.625" style="68" customWidth="1"/>
    <col min="11265" max="11266" width="4.625" style="68" customWidth="1"/>
    <col min="11267" max="11267" width="11.625" style="68" customWidth="1"/>
    <col min="11268" max="11268" width="1.625" style="68" customWidth="1"/>
    <col min="11269" max="11269" width="6.625" style="68" customWidth="1"/>
    <col min="11270" max="11270" width="3.625" style="68" customWidth="1"/>
    <col min="11271" max="11271" width="12.625" style="68" customWidth="1"/>
    <col min="11272" max="11272" width="3.625" style="68" customWidth="1"/>
    <col min="11273" max="11273" width="11.625" style="68" customWidth="1"/>
    <col min="11274" max="11274" width="12.625" style="68" customWidth="1"/>
    <col min="11275" max="11275" width="5.625" style="68" customWidth="1"/>
    <col min="11276" max="11276" width="12.125" style="68" bestFit="1" customWidth="1"/>
    <col min="11277" max="11277" width="11.625" style="68" customWidth="1"/>
    <col min="11278" max="11278" width="5.625" style="68" customWidth="1"/>
    <col min="11279" max="11279" width="4.625" style="68" customWidth="1"/>
    <col min="11280" max="11287" width="3.625" style="68" customWidth="1"/>
    <col min="11288" max="11288" width="9.875" style="68" bestFit="1" customWidth="1"/>
    <col min="11289" max="11517" width="9" style="68"/>
    <col min="11518" max="11519" width="4.625" style="68" customWidth="1"/>
    <col min="11520" max="11520" width="6.625" style="68" customWidth="1"/>
    <col min="11521" max="11522" width="4.625" style="68" customWidth="1"/>
    <col min="11523" max="11523" width="11.625" style="68" customWidth="1"/>
    <col min="11524" max="11524" width="1.625" style="68" customWidth="1"/>
    <col min="11525" max="11525" width="6.625" style="68" customWidth="1"/>
    <col min="11526" max="11526" width="3.625" style="68" customWidth="1"/>
    <col min="11527" max="11527" width="12.625" style="68" customWidth="1"/>
    <col min="11528" max="11528" width="3.625" style="68" customWidth="1"/>
    <col min="11529" max="11529" width="11.625" style="68" customWidth="1"/>
    <col min="11530" max="11530" width="12.625" style="68" customWidth="1"/>
    <col min="11531" max="11531" width="5.625" style="68" customWidth="1"/>
    <col min="11532" max="11532" width="12.125" style="68" bestFit="1" customWidth="1"/>
    <col min="11533" max="11533" width="11.625" style="68" customWidth="1"/>
    <col min="11534" max="11534" width="5.625" style="68" customWidth="1"/>
    <col min="11535" max="11535" width="4.625" style="68" customWidth="1"/>
    <col min="11536" max="11543" width="3.625" style="68" customWidth="1"/>
    <col min="11544" max="11544" width="9.875" style="68" bestFit="1" customWidth="1"/>
    <col min="11545" max="11773" width="9" style="68"/>
    <col min="11774" max="11775" width="4.625" style="68" customWidth="1"/>
    <col min="11776" max="11776" width="6.625" style="68" customWidth="1"/>
    <col min="11777" max="11778" width="4.625" style="68" customWidth="1"/>
    <col min="11779" max="11779" width="11.625" style="68" customWidth="1"/>
    <col min="11780" max="11780" width="1.625" style="68" customWidth="1"/>
    <col min="11781" max="11781" width="6.625" style="68" customWidth="1"/>
    <col min="11782" max="11782" width="3.625" style="68" customWidth="1"/>
    <col min="11783" max="11783" width="12.625" style="68" customWidth="1"/>
    <col min="11784" max="11784" width="3.625" style="68" customWidth="1"/>
    <col min="11785" max="11785" width="11.625" style="68" customWidth="1"/>
    <col min="11786" max="11786" width="12.625" style="68" customWidth="1"/>
    <col min="11787" max="11787" width="5.625" style="68" customWidth="1"/>
    <col min="11788" max="11788" width="12.125" style="68" bestFit="1" customWidth="1"/>
    <col min="11789" max="11789" width="11.625" style="68" customWidth="1"/>
    <col min="11790" max="11790" width="5.625" style="68" customWidth="1"/>
    <col min="11791" max="11791" width="4.625" style="68" customWidth="1"/>
    <col min="11792" max="11799" width="3.625" style="68" customWidth="1"/>
    <col min="11800" max="11800" width="9.875" style="68" bestFit="1" customWidth="1"/>
    <col min="11801" max="12029" width="9" style="68"/>
    <col min="12030" max="12031" width="4.625" style="68" customWidth="1"/>
    <col min="12032" max="12032" width="6.625" style="68" customWidth="1"/>
    <col min="12033" max="12034" width="4.625" style="68" customWidth="1"/>
    <col min="12035" max="12035" width="11.625" style="68" customWidth="1"/>
    <col min="12036" max="12036" width="1.625" style="68" customWidth="1"/>
    <col min="12037" max="12037" width="6.625" style="68" customWidth="1"/>
    <col min="12038" max="12038" width="3.625" style="68" customWidth="1"/>
    <col min="12039" max="12039" width="12.625" style="68" customWidth="1"/>
    <col min="12040" max="12040" width="3.625" style="68" customWidth="1"/>
    <col min="12041" max="12041" width="11.625" style="68" customWidth="1"/>
    <col min="12042" max="12042" width="12.625" style="68" customWidth="1"/>
    <col min="12043" max="12043" width="5.625" style="68" customWidth="1"/>
    <col min="12044" max="12044" width="12.125" style="68" bestFit="1" customWidth="1"/>
    <col min="12045" max="12045" width="11.625" style="68" customWidth="1"/>
    <col min="12046" max="12046" width="5.625" style="68" customWidth="1"/>
    <col min="12047" max="12047" width="4.625" style="68" customWidth="1"/>
    <col min="12048" max="12055" width="3.625" style="68" customWidth="1"/>
    <col min="12056" max="12056" width="9.875" style="68" bestFit="1" customWidth="1"/>
    <col min="12057" max="12285" width="9" style="68"/>
    <col min="12286" max="12287" width="4.625" style="68" customWidth="1"/>
    <col min="12288" max="12288" width="6.625" style="68" customWidth="1"/>
    <col min="12289" max="12290" width="4.625" style="68" customWidth="1"/>
    <col min="12291" max="12291" width="11.625" style="68" customWidth="1"/>
    <col min="12292" max="12292" width="1.625" style="68" customWidth="1"/>
    <col min="12293" max="12293" width="6.625" style="68" customWidth="1"/>
    <col min="12294" max="12294" width="3.625" style="68" customWidth="1"/>
    <col min="12295" max="12295" width="12.625" style="68" customWidth="1"/>
    <col min="12296" max="12296" width="3.625" style="68" customWidth="1"/>
    <col min="12297" max="12297" width="11.625" style="68" customWidth="1"/>
    <col min="12298" max="12298" width="12.625" style="68" customWidth="1"/>
    <col min="12299" max="12299" width="5.625" style="68" customWidth="1"/>
    <col min="12300" max="12300" width="12.125" style="68" bestFit="1" customWidth="1"/>
    <col min="12301" max="12301" width="11.625" style="68" customWidth="1"/>
    <col min="12302" max="12302" width="5.625" style="68" customWidth="1"/>
    <col min="12303" max="12303" width="4.625" style="68" customWidth="1"/>
    <col min="12304" max="12311" width="3.625" style="68" customWidth="1"/>
    <col min="12312" max="12312" width="9.875" style="68" bestFit="1" customWidth="1"/>
    <col min="12313" max="12541" width="9" style="68"/>
    <col min="12542" max="12543" width="4.625" style="68" customWidth="1"/>
    <col min="12544" max="12544" width="6.625" style="68" customWidth="1"/>
    <col min="12545" max="12546" width="4.625" style="68" customWidth="1"/>
    <col min="12547" max="12547" width="11.625" style="68" customWidth="1"/>
    <col min="12548" max="12548" width="1.625" style="68" customWidth="1"/>
    <col min="12549" max="12549" width="6.625" style="68" customWidth="1"/>
    <col min="12550" max="12550" width="3.625" style="68" customWidth="1"/>
    <col min="12551" max="12551" width="12.625" style="68" customWidth="1"/>
    <col min="12552" max="12552" width="3.625" style="68" customWidth="1"/>
    <col min="12553" max="12553" width="11.625" style="68" customWidth="1"/>
    <col min="12554" max="12554" width="12.625" style="68" customWidth="1"/>
    <col min="12555" max="12555" width="5.625" style="68" customWidth="1"/>
    <col min="12556" max="12556" width="12.125" style="68" bestFit="1" customWidth="1"/>
    <col min="12557" max="12557" width="11.625" style="68" customWidth="1"/>
    <col min="12558" max="12558" width="5.625" style="68" customWidth="1"/>
    <col min="12559" max="12559" width="4.625" style="68" customWidth="1"/>
    <col min="12560" max="12567" width="3.625" style="68" customWidth="1"/>
    <col min="12568" max="12568" width="9.875" style="68" bestFit="1" customWidth="1"/>
    <col min="12569" max="12797" width="9" style="68"/>
    <col min="12798" max="12799" width="4.625" style="68" customWidth="1"/>
    <col min="12800" max="12800" width="6.625" style="68" customWidth="1"/>
    <col min="12801" max="12802" width="4.625" style="68" customWidth="1"/>
    <col min="12803" max="12803" width="11.625" style="68" customWidth="1"/>
    <col min="12804" max="12804" width="1.625" style="68" customWidth="1"/>
    <col min="12805" max="12805" width="6.625" style="68" customWidth="1"/>
    <col min="12806" max="12806" width="3.625" style="68" customWidth="1"/>
    <col min="12807" max="12807" width="12.625" style="68" customWidth="1"/>
    <col min="12808" max="12808" width="3.625" style="68" customWidth="1"/>
    <col min="12809" max="12809" width="11.625" style="68" customWidth="1"/>
    <col min="12810" max="12810" width="12.625" style="68" customWidth="1"/>
    <col min="12811" max="12811" width="5.625" style="68" customWidth="1"/>
    <col min="12812" max="12812" width="12.125" style="68" bestFit="1" customWidth="1"/>
    <col min="12813" max="12813" width="11.625" style="68" customWidth="1"/>
    <col min="12814" max="12814" width="5.625" style="68" customWidth="1"/>
    <col min="12815" max="12815" width="4.625" style="68" customWidth="1"/>
    <col min="12816" max="12823" width="3.625" style="68" customWidth="1"/>
    <col min="12824" max="12824" width="9.875" style="68" bestFit="1" customWidth="1"/>
    <col min="12825" max="13053" width="9" style="68"/>
    <col min="13054" max="13055" width="4.625" style="68" customWidth="1"/>
    <col min="13056" max="13056" width="6.625" style="68" customWidth="1"/>
    <col min="13057" max="13058" width="4.625" style="68" customWidth="1"/>
    <col min="13059" max="13059" width="11.625" style="68" customWidth="1"/>
    <col min="13060" max="13060" width="1.625" style="68" customWidth="1"/>
    <col min="13061" max="13061" width="6.625" style="68" customWidth="1"/>
    <col min="13062" max="13062" width="3.625" style="68" customWidth="1"/>
    <col min="13063" max="13063" width="12.625" style="68" customWidth="1"/>
    <col min="13064" max="13064" width="3.625" style="68" customWidth="1"/>
    <col min="13065" max="13065" width="11.625" style="68" customWidth="1"/>
    <col min="13066" max="13066" width="12.625" style="68" customWidth="1"/>
    <col min="13067" max="13067" width="5.625" style="68" customWidth="1"/>
    <col min="13068" max="13068" width="12.125" style="68" bestFit="1" customWidth="1"/>
    <col min="13069" max="13069" width="11.625" style="68" customWidth="1"/>
    <col min="13070" max="13070" width="5.625" style="68" customWidth="1"/>
    <col min="13071" max="13071" width="4.625" style="68" customWidth="1"/>
    <col min="13072" max="13079" width="3.625" style="68" customWidth="1"/>
    <col min="13080" max="13080" width="9.875" style="68" bestFit="1" customWidth="1"/>
    <col min="13081" max="13309" width="9" style="68"/>
    <col min="13310" max="13311" width="4.625" style="68" customWidth="1"/>
    <col min="13312" max="13312" width="6.625" style="68" customWidth="1"/>
    <col min="13313" max="13314" width="4.625" style="68" customWidth="1"/>
    <col min="13315" max="13315" width="11.625" style="68" customWidth="1"/>
    <col min="13316" max="13316" width="1.625" style="68" customWidth="1"/>
    <col min="13317" max="13317" width="6.625" style="68" customWidth="1"/>
    <col min="13318" max="13318" width="3.625" style="68" customWidth="1"/>
    <col min="13319" max="13319" width="12.625" style="68" customWidth="1"/>
    <col min="13320" max="13320" width="3.625" style="68" customWidth="1"/>
    <col min="13321" max="13321" width="11.625" style="68" customWidth="1"/>
    <col min="13322" max="13322" width="12.625" style="68" customWidth="1"/>
    <col min="13323" max="13323" width="5.625" style="68" customWidth="1"/>
    <col min="13324" max="13324" width="12.125" style="68" bestFit="1" customWidth="1"/>
    <col min="13325" max="13325" width="11.625" style="68" customWidth="1"/>
    <col min="13326" max="13326" width="5.625" style="68" customWidth="1"/>
    <col min="13327" max="13327" width="4.625" style="68" customWidth="1"/>
    <col min="13328" max="13335" width="3.625" style="68" customWidth="1"/>
    <col min="13336" max="13336" width="9.875" style="68" bestFit="1" customWidth="1"/>
    <col min="13337" max="13565" width="9" style="68"/>
    <col min="13566" max="13567" width="4.625" style="68" customWidth="1"/>
    <col min="13568" max="13568" width="6.625" style="68" customWidth="1"/>
    <col min="13569" max="13570" width="4.625" style="68" customWidth="1"/>
    <col min="13571" max="13571" width="11.625" style="68" customWidth="1"/>
    <col min="13572" max="13572" width="1.625" style="68" customWidth="1"/>
    <col min="13573" max="13573" width="6.625" style="68" customWidth="1"/>
    <col min="13574" max="13574" width="3.625" style="68" customWidth="1"/>
    <col min="13575" max="13575" width="12.625" style="68" customWidth="1"/>
    <col min="13576" max="13576" width="3.625" style="68" customWidth="1"/>
    <col min="13577" max="13577" width="11.625" style="68" customWidth="1"/>
    <col min="13578" max="13578" width="12.625" style="68" customWidth="1"/>
    <col min="13579" max="13579" width="5.625" style="68" customWidth="1"/>
    <col min="13580" max="13580" width="12.125" style="68" bestFit="1" customWidth="1"/>
    <col min="13581" max="13581" width="11.625" style="68" customWidth="1"/>
    <col min="13582" max="13582" width="5.625" style="68" customWidth="1"/>
    <col min="13583" max="13583" width="4.625" style="68" customWidth="1"/>
    <col min="13584" max="13591" width="3.625" style="68" customWidth="1"/>
    <col min="13592" max="13592" width="9.875" style="68" bestFit="1" customWidth="1"/>
    <col min="13593" max="13821" width="9" style="68"/>
    <col min="13822" max="13823" width="4.625" style="68" customWidth="1"/>
    <col min="13824" max="13824" width="6.625" style="68" customWidth="1"/>
    <col min="13825" max="13826" width="4.625" style="68" customWidth="1"/>
    <col min="13827" max="13827" width="11.625" style="68" customWidth="1"/>
    <col min="13828" max="13828" width="1.625" style="68" customWidth="1"/>
    <col min="13829" max="13829" width="6.625" style="68" customWidth="1"/>
    <col min="13830" max="13830" width="3.625" style="68" customWidth="1"/>
    <col min="13831" max="13831" width="12.625" style="68" customWidth="1"/>
    <col min="13832" max="13832" width="3.625" style="68" customWidth="1"/>
    <col min="13833" max="13833" width="11.625" style="68" customWidth="1"/>
    <col min="13834" max="13834" width="12.625" style="68" customWidth="1"/>
    <col min="13835" max="13835" width="5.625" style="68" customWidth="1"/>
    <col min="13836" max="13836" width="12.125" style="68" bestFit="1" customWidth="1"/>
    <col min="13837" max="13837" width="11.625" style="68" customWidth="1"/>
    <col min="13838" max="13838" width="5.625" style="68" customWidth="1"/>
    <col min="13839" max="13839" width="4.625" style="68" customWidth="1"/>
    <col min="13840" max="13847" width="3.625" style="68" customWidth="1"/>
    <col min="13848" max="13848" width="9.875" style="68" bestFit="1" customWidth="1"/>
    <col min="13849" max="14077" width="9" style="68"/>
    <col min="14078" max="14079" width="4.625" style="68" customWidth="1"/>
    <col min="14080" max="14080" width="6.625" style="68" customWidth="1"/>
    <col min="14081" max="14082" width="4.625" style="68" customWidth="1"/>
    <col min="14083" max="14083" width="11.625" style="68" customWidth="1"/>
    <col min="14084" max="14084" width="1.625" style="68" customWidth="1"/>
    <col min="14085" max="14085" width="6.625" style="68" customWidth="1"/>
    <col min="14086" max="14086" width="3.625" style="68" customWidth="1"/>
    <col min="14087" max="14087" width="12.625" style="68" customWidth="1"/>
    <col min="14088" max="14088" width="3.625" style="68" customWidth="1"/>
    <col min="14089" max="14089" width="11.625" style="68" customWidth="1"/>
    <col min="14090" max="14090" width="12.625" style="68" customWidth="1"/>
    <col min="14091" max="14091" width="5.625" style="68" customWidth="1"/>
    <col min="14092" max="14092" width="12.125" style="68" bestFit="1" customWidth="1"/>
    <col min="14093" max="14093" width="11.625" style="68" customWidth="1"/>
    <col min="14094" max="14094" width="5.625" style="68" customWidth="1"/>
    <col min="14095" max="14095" width="4.625" style="68" customWidth="1"/>
    <col min="14096" max="14103" width="3.625" style="68" customWidth="1"/>
    <col min="14104" max="14104" width="9.875" style="68" bestFit="1" customWidth="1"/>
    <col min="14105" max="14333" width="9" style="68"/>
    <col min="14334" max="14335" width="4.625" style="68" customWidth="1"/>
    <col min="14336" max="14336" width="6.625" style="68" customWidth="1"/>
    <col min="14337" max="14338" width="4.625" style="68" customWidth="1"/>
    <col min="14339" max="14339" width="11.625" style="68" customWidth="1"/>
    <col min="14340" max="14340" width="1.625" style="68" customWidth="1"/>
    <col min="14341" max="14341" width="6.625" style="68" customWidth="1"/>
    <col min="14342" max="14342" width="3.625" style="68" customWidth="1"/>
    <col min="14343" max="14343" width="12.625" style="68" customWidth="1"/>
    <col min="14344" max="14344" width="3.625" style="68" customWidth="1"/>
    <col min="14345" max="14345" width="11.625" style="68" customWidth="1"/>
    <col min="14346" max="14346" width="12.625" style="68" customWidth="1"/>
    <col min="14347" max="14347" width="5.625" style="68" customWidth="1"/>
    <col min="14348" max="14348" width="12.125" style="68" bestFit="1" customWidth="1"/>
    <col min="14349" max="14349" width="11.625" style="68" customWidth="1"/>
    <col min="14350" max="14350" width="5.625" style="68" customWidth="1"/>
    <col min="14351" max="14351" width="4.625" style="68" customWidth="1"/>
    <col min="14352" max="14359" width="3.625" style="68" customWidth="1"/>
    <col min="14360" max="14360" width="9.875" style="68" bestFit="1" customWidth="1"/>
    <col min="14361" max="14589" width="9" style="68"/>
    <col min="14590" max="14591" width="4.625" style="68" customWidth="1"/>
    <col min="14592" max="14592" width="6.625" style="68" customWidth="1"/>
    <col min="14593" max="14594" width="4.625" style="68" customWidth="1"/>
    <col min="14595" max="14595" width="11.625" style="68" customWidth="1"/>
    <col min="14596" max="14596" width="1.625" style="68" customWidth="1"/>
    <col min="14597" max="14597" width="6.625" style="68" customWidth="1"/>
    <col min="14598" max="14598" width="3.625" style="68" customWidth="1"/>
    <col min="14599" max="14599" width="12.625" style="68" customWidth="1"/>
    <col min="14600" max="14600" width="3.625" style="68" customWidth="1"/>
    <col min="14601" max="14601" width="11.625" style="68" customWidth="1"/>
    <col min="14602" max="14602" width="12.625" style="68" customWidth="1"/>
    <col min="14603" max="14603" width="5.625" style="68" customWidth="1"/>
    <col min="14604" max="14604" width="12.125" style="68" bestFit="1" customWidth="1"/>
    <col min="14605" max="14605" width="11.625" style="68" customWidth="1"/>
    <col min="14606" max="14606" width="5.625" style="68" customWidth="1"/>
    <col min="14607" max="14607" width="4.625" style="68" customWidth="1"/>
    <col min="14608" max="14615" width="3.625" style="68" customWidth="1"/>
    <col min="14616" max="14616" width="9.875" style="68" bestFit="1" customWidth="1"/>
    <col min="14617" max="14845" width="9" style="68"/>
    <col min="14846" max="14847" width="4.625" style="68" customWidth="1"/>
    <col min="14848" max="14848" width="6.625" style="68" customWidth="1"/>
    <col min="14849" max="14850" width="4.625" style="68" customWidth="1"/>
    <col min="14851" max="14851" width="11.625" style="68" customWidth="1"/>
    <col min="14852" max="14852" width="1.625" style="68" customWidth="1"/>
    <col min="14853" max="14853" width="6.625" style="68" customWidth="1"/>
    <col min="14854" max="14854" width="3.625" style="68" customWidth="1"/>
    <col min="14855" max="14855" width="12.625" style="68" customWidth="1"/>
    <col min="14856" max="14856" width="3.625" style="68" customWidth="1"/>
    <col min="14857" max="14857" width="11.625" style="68" customWidth="1"/>
    <col min="14858" max="14858" width="12.625" style="68" customWidth="1"/>
    <col min="14859" max="14859" width="5.625" style="68" customWidth="1"/>
    <col min="14860" max="14860" width="12.125" style="68" bestFit="1" customWidth="1"/>
    <col min="14861" max="14861" width="11.625" style="68" customWidth="1"/>
    <col min="14862" max="14862" width="5.625" style="68" customWidth="1"/>
    <col min="14863" max="14863" width="4.625" style="68" customWidth="1"/>
    <col min="14864" max="14871" width="3.625" style="68" customWidth="1"/>
    <col min="14872" max="14872" width="9.875" style="68" bestFit="1" customWidth="1"/>
    <col min="14873" max="15101" width="9" style="68"/>
    <col min="15102" max="15103" width="4.625" style="68" customWidth="1"/>
    <col min="15104" max="15104" width="6.625" style="68" customWidth="1"/>
    <col min="15105" max="15106" width="4.625" style="68" customWidth="1"/>
    <col min="15107" max="15107" width="11.625" style="68" customWidth="1"/>
    <col min="15108" max="15108" width="1.625" style="68" customWidth="1"/>
    <col min="15109" max="15109" width="6.625" style="68" customWidth="1"/>
    <col min="15110" max="15110" width="3.625" style="68" customWidth="1"/>
    <col min="15111" max="15111" width="12.625" style="68" customWidth="1"/>
    <col min="15112" max="15112" width="3.625" style="68" customWidth="1"/>
    <col min="15113" max="15113" width="11.625" style="68" customWidth="1"/>
    <col min="15114" max="15114" width="12.625" style="68" customWidth="1"/>
    <col min="15115" max="15115" width="5.625" style="68" customWidth="1"/>
    <col min="15116" max="15116" width="12.125" style="68" bestFit="1" customWidth="1"/>
    <col min="15117" max="15117" width="11.625" style="68" customWidth="1"/>
    <col min="15118" max="15118" width="5.625" style="68" customWidth="1"/>
    <col min="15119" max="15119" width="4.625" style="68" customWidth="1"/>
    <col min="15120" max="15127" width="3.625" style="68" customWidth="1"/>
    <col min="15128" max="15128" width="9.875" style="68" bestFit="1" customWidth="1"/>
    <col min="15129" max="15357" width="9" style="68"/>
    <col min="15358" max="15359" width="4.625" style="68" customWidth="1"/>
    <col min="15360" max="15360" width="6.625" style="68" customWidth="1"/>
    <col min="15361" max="15362" width="4.625" style="68" customWidth="1"/>
    <col min="15363" max="15363" width="11.625" style="68" customWidth="1"/>
    <col min="15364" max="15364" width="1.625" style="68" customWidth="1"/>
    <col min="15365" max="15365" width="6.625" style="68" customWidth="1"/>
    <col min="15366" max="15366" width="3.625" style="68" customWidth="1"/>
    <col min="15367" max="15367" width="12.625" style="68" customWidth="1"/>
    <col min="15368" max="15368" width="3.625" style="68" customWidth="1"/>
    <col min="15369" max="15369" width="11.625" style="68" customWidth="1"/>
    <col min="15370" max="15370" width="12.625" style="68" customWidth="1"/>
    <col min="15371" max="15371" width="5.625" style="68" customWidth="1"/>
    <col min="15372" max="15372" width="12.125" style="68" bestFit="1" customWidth="1"/>
    <col min="15373" max="15373" width="11.625" style="68" customWidth="1"/>
    <col min="15374" max="15374" width="5.625" style="68" customWidth="1"/>
    <col min="15375" max="15375" width="4.625" style="68" customWidth="1"/>
    <col min="15376" max="15383" width="3.625" style="68" customWidth="1"/>
    <col min="15384" max="15384" width="9.875" style="68" bestFit="1" customWidth="1"/>
    <col min="15385" max="15613" width="9" style="68"/>
    <col min="15614" max="15615" width="4.625" style="68" customWidth="1"/>
    <col min="15616" max="15616" width="6.625" style="68" customWidth="1"/>
    <col min="15617" max="15618" width="4.625" style="68" customWidth="1"/>
    <col min="15619" max="15619" width="11.625" style="68" customWidth="1"/>
    <col min="15620" max="15620" width="1.625" style="68" customWidth="1"/>
    <col min="15621" max="15621" width="6.625" style="68" customWidth="1"/>
    <col min="15622" max="15622" width="3.625" style="68" customWidth="1"/>
    <col min="15623" max="15623" width="12.625" style="68" customWidth="1"/>
    <col min="15624" max="15624" width="3.625" style="68" customWidth="1"/>
    <col min="15625" max="15625" width="11.625" style="68" customWidth="1"/>
    <col min="15626" max="15626" width="12.625" style="68" customWidth="1"/>
    <col min="15627" max="15627" width="5.625" style="68" customWidth="1"/>
    <col min="15628" max="15628" width="12.125" style="68" bestFit="1" customWidth="1"/>
    <col min="15629" max="15629" width="11.625" style="68" customWidth="1"/>
    <col min="15630" max="15630" width="5.625" style="68" customWidth="1"/>
    <col min="15631" max="15631" width="4.625" style="68" customWidth="1"/>
    <col min="15632" max="15639" width="3.625" style="68" customWidth="1"/>
    <col min="15640" max="15640" width="9.875" style="68" bestFit="1" customWidth="1"/>
    <col min="15641" max="15869" width="9" style="68"/>
    <col min="15870" max="15871" width="4.625" style="68" customWidth="1"/>
    <col min="15872" max="15872" width="6.625" style="68" customWidth="1"/>
    <col min="15873" max="15874" width="4.625" style="68" customWidth="1"/>
    <col min="15875" max="15875" width="11.625" style="68" customWidth="1"/>
    <col min="15876" max="15876" width="1.625" style="68" customWidth="1"/>
    <col min="15877" max="15877" width="6.625" style="68" customWidth="1"/>
    <col min="15878" max="15878" width="3.625" style="68" customWidth="1"/>
    <col min="15879" max="15879" width="12.625" style="68" customWidth="1"/>
    <col min="15880" max="15880" width="3.625" style="68" customWidth="1"/>
    <col min="15881" max="15881" width="11.625" style="68" customWidth="1"/>
    <col min="15882" max="15882" width="12.625" style="68" customWidth="1"/>
    <col min="15883" max="15883" width="5.625" style="68" customWidth="1"/>
    <col min="15884" max="15884" width="12.125" style="68" bestFit="1" customWidth="1"/>
    <col min="15885" max="15885" width="11.625" style="68" customWidth="1"/>
    <col min="15886" max="15886" width="5.625" style="68" customWidth="1"/>
    <col min="15887" max="15887" width="4.625" style="68" customWidth="1"/>
    <col min="15888" max="15895" width="3.625" style="68" customWidth="1"/>
    <col min="15896" max="15896" width="9.875" style="68" bestFit="1" customWidth="1"/>
    <col min="15897" max="16125" width="9" style="68"/>
    <col min="16126" max="16127" width="4.625" style="68" customWidth="1"/>
    <col min="16128" max="16128" width="6.625" style="68" customWidth="1"/>
    <col min="16129" max="16130" width="4.625" style="68" customWidth="1"/>
    <col min="16131" max="16131" width="11.625" style="68" customWidth="1"/>
    <col min="16132" max="16132" width="1.625" style="68" customWidth="1"/>
    <col min="16133" max="16133" width="6.625" style="68" customWidth="1"/>
    <col min="16134" max="16134" width="3.625" style="68" customWidth="1"/>
    <col min="16135" max="16135" width="12.625" style="68" customWidth="1"/>
    <col min="16136" max="16136" width="3.625" style="68" customWidth="1"/>
    <col min="16137" max="16137" width="11.625" style="68" customWidth="1"/>
    <col min="16138" max="16138" width="12.625" style="68" customWidth="1"/>
    <col min="16139" max="16139" width="5.625" style="68" customWidth="1"/>
    <col min="16140" max="16140" width="12.125" style="68" bestFit="1" customWidth="1"/>
    <col min="16141" max="16141" width="11.625" style="68" customWidth="1"/>
    <col min="16142" max="16142" width="5.625" style="68" customWidth="1"/>
    <col min="16143" max="16143" width="4.625" style="68" customWidth="1"/>
    <col min="16144" max="16151" width="3.625" style="68" customWidth="1"/>
    <col min="16152" max="16152" width="9.875" style="68" bestFit="1" customWidth="1"/>
    <col min="16153" max="16381" width="9" style="68"/>
    <col min="16382" max="16382" width="9" style="68" customWidth="1"/>
    <col min="16383" max="16384" width="9" style="68"/>
  </cols>
  <sheetData>
    <row r="1" spans="2:15" s="73" customFormat="1" ht="18" customHeight="1">
      <c r="B1" s="68"/>
      <c r="C1" s="69"/>
      <c r="D1" s="70"/>
      <c r="E1" s="70"/>
      <c r="F1" s="68"/>
      <c r="G1" s="68"/>
      <c r="H1" s="68"/>
      <c r="I1" s="68"/>
      <c r="J1" s="68"/>
      <c r="K1" s="68"/>
      <c r="L1" s="71"/>
      <c r="M1" s="72"/>
      <c r="N1" s="68"/>
      <c r="O1" s="68"/>
    </row>
    <row r="2" spans="2:15" s="73" customFormat="1" ht="18" customHeight="1">
      <c r="B2" s="68"/>
      <c r="C2" s="69"/>
      <c r="D2" s="70"/>
      <c r="E2" s="334" t="s">
        <v>64</v>
      </c>
      <c r="F2" s="335"/>
      <c r="G2" s="335"/>
      <c r="H2" s="74"/>
      <c r="I2" s="74"/>
      <c r="J2" s="74"/>
      <c r="K2" s="74"/>
      <c r="L2" s="75"/>
      <c r="M2" s="76"/>
      <c r="N2" s="68"/>
      <c r="O2" s="68"/>
    </row>
    <row r="3" spans="2:15" s="73" customFormat="1" ht="14.1" customHeight="1" thickBot="1">
      <c r="B3" s="68"/>
      <c r="C3" s="69"/>
      <c r="D3" s="70"/>
      <c r="E3" s="70"/>
      <c r="F3" s="68"/>
      <c r="G3" s="68"/>
      <c r="H3" s="68"/>
      <c r="I3" s="68"/>
      <c r="J3" s="68"/>
      <c r="K3" s="68"/>
      <c r="L3" s="71"/>
      <c r="M3" s="68"/>
      <c r="N3" s="68"/>
      <c r="O3" s="68"/>
    </row>
    <row r="4" spans="2:15" s="73" customFormat="1" ht="18" customHeight="1" thickTop="1">
      <c r="B4" s="68"/>
      <c r="C4" s="69"/>
      <c r="D4" s="70"/>
      <c r="E4" s="70"/>
      <c r="F4" s="68"/>
      <c r="G4" s="68"/>
      <c r="H4" s="336" t="s">
        <v>65</v>
      </c>
      <c r="I4" s="336"/>
      <c r="J4" s="337"/>
      <c r="K4" s="77" t="s">
        <v>66</v>
      </c>
      <c r="L4" s="338" t="s">
        <v>34</v>
      </c>
      <c r="M4" s="339"/>
      <c r="N4" s="68"/>
      <c r="O4" s="68"/>
    </row>
    <row r="5" spans="2:15" s="73" customFormat="1" ht="18" customHeight="1">
      <c r="B5" s="68"/>
      <c r="C5" s="69"/>
      <c r="D5" s="70"/>
      <c r="E5" s="70"/>
      <c r="F5" s="68"/>
      <c r="G5" s="68"/>
      <c r="H5" s="78">
        <v>0</v>
      </c>
      <c r="I5" s="79" t="s">
        <v>67</v>
      </c>
      <c r="J5" s="80">
        <v>550999</v>
      </c>
      <c r="K5" s="81">
        <f>IF(AND(H5&lt;=$C$10,$C$10&lt;=J5),0,"")</f>
        <v>0</v>
      </c>
      <c r="L5" s="82"/>
      <c r="M5" s="83"/>
      <c r="N5" s="84"/>
      <c r="O5" s="68"/>
    </row>
    <row r="6" spans="2:15" s="73" customFormat="1" ht="18" customHeight="1" thickBot="1">
      <c r="B6" s="68"/>
      <c r="C6" s="69"/>
      <c r="D6" s="70"/>
      <c r="E6" s="85" t="s">
        <v>68</v>
      </c>
      <c r="F6" s="86">
        <f>SUM(K5:K15)</f>
        <v>0</v>
      </c>
      <c r="G6" s="68"/>
      <c r="H6" s="78">
        <v>551000</v>
      </c>
      <c r="I6" s="79" t="s">
        <v>69</v>
      </c>
      <c r="J6" s="80">
        <v>1618999</v>
      </c>
      <c r="K6" s="81" t="str">
        <f>IF(AND(H6&lt;=$C$10,$C$10&lt;=J6),$C$10-M6,"")</f>
        <v/>
      </c>
      <c r="L6" s="82"/>
      <c r="M6" s="87">
        <v>550000</v>
      </c>
      <c r="N6" s="84"/>
      <c r="O6" s="68"/>
    </row>
    <row r="7" spans="2:15" s="73" customFormat="1" ht="18" customHeight="1" thickBot="1">
      <c r="B7" s="88" t="s">
        <v>18</v>
      </c>
      <c r="C7" s="89"/>
      <c r="D7" s="70"/>
      <c r="E7" s="70"/>
      <c r="F7" s="70"/>
      <c r="G7" s="68"/>
      <c r="H7" s="78">
        <v>1619000</v>
      </c>
      <c r="I7" s="79" t="s">
        <v>70</v>
      </c>
      <c r="J7" s="80">
        <v>1619999</v>
      </c>
      <c r="K7" s="81" t="str">
        <f>IF(AND(H7&lt;=$C$10,$C$10&lt;=J7),M7,"")</f>
        <v/>
      </c>
      <c r="L7" s="90"/>
      <c r="M7" s="87">
        <v>1069000</v>
      </c>
      <c r="N7" s="84"/>
      <c r="O7" s="68"/>
    </row>
    <row r="8" spans="2:15" s="73" customFormat="1" ht="18" customHeight="1">
      <c r="B8" s="68"/>
      <c r="C8" s="69"/>
      <c r="D8" s="70"/>
      <c r="E8" s="91" t="s">
        <v>71</v>
      </c>
      <c r="F8" s="92"/>
      <c r="G8" s="68"/>
      <c r="H8" s="78">
        <v>1620000</v>
      </c>
      <c r="I8" s="79" t="s">
        <v>69</v>
      </c>
      <c r="J8" s="80">
        <v>1621999</v>
      </c>
      <c r="K8" s="81" t="str">
        <f>IF(AND(H8&lt;=$C$10,$C$10&lt;=J8),M8,"")</f>
        <v/>
      </c>
      <c r="L8" s="90"/>
      <c r="M8" s="87">
        <v>1070000</v>
      </c>
      <c r="N8" s="84"/>
      <c r="O8" s="68"/>
    </row>
    <row r="9" spans="2:15" s="73" customFormat="1" ht="18" customHeight="1" thickBot="1">
      <c r="B9" s="68"/>
      <c r="C9" s="69"/>
      <c r="D9" s="70"/>
      <c r="E9" s="93" t="s">
        <v>72</v>
      </c>
      <c r="F9" s="94">
        <f>IF(OR(C11="有",C12="有"),(C10-8500000)*0.1,0)</f>
        <v>0</v>
      </c>
      <c r="G9" s="68"/>
      <c r="H9" s="78">
        <v>1622000</v>
      </c>
      <c r="I9" s="79" t="s">
        <v>73</v>
      </c>
      <c r="J9" s="80">
        <v>1623999</v>
      </c>
      <c r="K9" s="81" t="str">
        <f>IF(AND(H9&lt;=$C$10,$C$10&lt;=J9),M9,"")</f>
        <v/>
      </c>
      <c r="L9" s="90"/>
      <c r="M9" s="87">
        <v>1072000</v>
      </c>
      <c r="N9" s="84"/>
      <c r="O9" s="84"/>
    </row>
    <row r="10" spans="2:15" s="73" customFormat="1" ht="18" customHeight="1" thickBot="1">
      <c r="B10" s="88" t="s">
        <v>16</v>
      </c>
      <c r="C10" s="95"/>
      <c r="D10" s="70"/>
      <c r="E10" s="96" t="s">
        <v>74</v>
      </c>
      <c r="F10" s="97">
        <f>MIN(MAX(F9,0),J17)</f>
        <v>0</v>
      </c>
      <c r="G10" s="68"/>
      <c r="H10" s="78">
        <v>1624000</v>
      </c>
      <c r="I10" s="79" t="s">
        <v>75</v>
      </c>
      <c r="J10" s="80">
        <v>1627999</v>
      </c>
      <c r="K10" s="81" t="str">
        <f>IF(AND(H10&lt;=$C$10,$C$10&lt;=J10),M10,"")</f>
        <v/>
      </c>
      <c r="L10" s="90"/>
      <c r="M10" s="87">
        <v>1074000</v>
      </c>
      <c r="N10" s="84"/>
      <c r="O10" s="84"/>
    </row>
    <row r="11" spans="2:15" s="73" customFormat="1" ht="18" customHeight="1" thickBot="1">
      <c r="B11" s="88" t="s">
        <v>76</v>
      </c>
      <c r="C11" s="98"/>
      <c r="D11" s="70"/>
      <c r="E11" s="70"/>
      <c r="F11" s="68"/>
      <c r="G11" s="68"/>
      <c r="H11" s="78">
        <v>1628000</v>
      </c>
      <c r="I11" s="79" t="s">
        <v>69</v>
      </c>
      <c r="J11" s="80">
        <v>1799999</v>
      </c>
      <c r="K11" s="81" t="str">
        <f>IF(AND(H11&lt;=$C$10,$C$10&lt;=J11),ROUNDDOWN($C$10/4,-3)*4*L11-M11,"")</f>
        <v/>
      </c>
      <c r="L11" s="82">
        <v>0.6</v>
      </c>
      <c r="M11" s="87">
        <v>-100000</v>
      </c>
      <c r="N11" s="84"/>
      <c r="O11" s="84"/>
    </row>
    <row r="12" spans="2:15" s="73" customFormat="1" ht="18" customHeight="1" thickBot="1">
      <c r="B12" s="88" t="s">
        <v>77</v>
      </c>
      <c r="C12" s="98"/>
      <c r="D12" s="70"/>
      <c r="E12" s="99" t="s">
        <v>78</v>
      </c>
      <c r="F12" s="68"/>
      <c r="G12" s="68"/>
      <c r="H12" s="78">
        <v>1800000</v>
      </c>
      <c r="I12" s="79" t="s">
        <v>70</v>
      </c>
      <c r="J12" s="80">
        <v>3599999</v>
      </c>
      <c r="K12" s="81" t="str">
        <f>IF(AND(H12&lt;=$C$10,$C$10&lt;=J12),ROUNDDOWN($C$10/4,-3)*4*L12-M12,"")</f>
        <v/>
      </c>
      <c r="L12" s="82">
        <v>0.7</v>
      </c>
      <c r="M12" s="87">
        <v>80000</v>
      </c>
      <c r="N12" s="84"/>
      <c r="O12" s="84"/>
    </row>
    <row r="13" spans="2:15" s="73" customFormat="1" ht="20.100000000000001" customHeight="1">
      <c r="B13" s="68"/>
      <c r="C13" s="69"/>
      <c r="D13" s="70"/>
      <c r="E13" s="100" t="s">
        <v>43</v>
      </c>
      <c r="F13" s="101">
        <f>C29</f>
        <v>0</v>
      </c>
      <c r="G13" s="68"/>
      <c r="H13" s="78">
        <v>3600000</v>
      </c>
      <c r="I13" s="79" t="s">
        <v>79</v>
      </c>
      <c r="J13" s="80">
        <v>6599999</v>
      </c>
      <c r="K13" s="81" t="str">
        <f>IF(AND(H13&lt;=$C$10,$C$10&lt;=J13),ROUNDDOWN($C$10/4,-3)*4*L13-M13,"")</f>
        <v/>
      </c>
      <c r="L13" s="82">
        <v>0.8</v>
      </c>
      <c r="M13" s="87">
        <v>440000</v>
      </c>
      <c r="N13" s="68"/>
      <c r="O13" s="68"/>
    </row>
    <row r="14" spans="2:15" s="73" customFormat="1" ht="18" customHeight="1">
      <c r="B14" s="102"/>
      <c r="C14" s="103"/>
      <c r="D14" s="70"/>
      <c r="E14" s="96" t="s">
        <v>74</v>
      </c>
      <c r="F14" s="104">
        <f>IF(OR(F6=0,F13=0),0,MIN(F6,J18)+MIN(F13,J19)-100000)</f>
        <v>0</v>
      </c>
      <c r="G14" s="68"/>
      <c r="H14" s="78">
        <v>6600000</v>
      </c>
      <c r="I14" s="79" t="s">
        <v>69</v>
      </c>
      <c r="J14" s="80">
        <v>8499999</v>
      </c>
      <c r="K14" s="81" t="str">
        <f>IF(AND(H14&lt;=$C$10,$C$10&lt;=J14),ROUNDDOWN($C$10*L14-M14,0),"")</f>
        <v/>
      </c>
      <c r="L14" s="82">
        <v>0.9</v>
      </c>
      <c r="M14" s="87">
        <v>1100000</v>
      </c>
      <c r="N14" s="68"/>
      <c r="O14" s="68"/>
    </row>
    <row r="15" spans="2:15" s="73" customFormat="1" ht="18" customHeight="1" thickBot="1">
      <c r="B15" s="68"/>
      <c r="C15" s="69"/>
      <c r="D15" s="70"/>
      <c r="E15" s="68"/>
      <c r="F15" s="68"/>
      <c r="G15" s="68"/>
      <c r="H15" s="78">
        <v>8500000</v>
      </c>
      <c r="I15" s="79" t="s">
        <v>79</v>
      </c>
      <c r="J15" s="80"/>
      <c r="K15" s="105" t="str">
        <f>IF(H15&lt;=$C$10,$C$10-M15,"")</f>
        <v/>
      </c>
      <c r="L15" s="82"/>
      <c r="M15" s="87">
        <v>1950000</v>
      </c>
      <c r="N15" s="68"/>
      <c r="O15" s="68"/>
    </row>
    <row r="16" spans="2:15" s="73" customFormat="1" ht="18" customHeight="1" thickTop="1" thickBot="1">
      <c r="B16" s="106" t="s">
        <v>37</v>
      </c>
      <c r="C16" s="107">
        <f>F6-F10-F14</f>
        <v>0</v>
      </c>
      <c r="D16" s="70"/>
      <c r="E16" s="68"/>
      <c r="F16" s="68"/>
      <c r="G16" s="68"/>
      <c r="H16" s="68"/>
      <c r="I16" s="68"/>
      <c r="J16" s="68"/>
      <c r="K16" s="68"/>
      <c r="L16" s="71"/>
      <c r="M16" s="68"/>
      <c r="N16" s="68"/>
      <c r="O16" s="68"/>
    </row>
    <row r="17" spans="1:15" s="73" customFormat="1" ht="18" customHeight="1" thickTop="1">
      <c r="A17" s="68"/>
      <c r="B17" s="108" t="s">
        <v>80</v>
      </c>
      <c r="C17" s="69"/>
      <c r="D17" s="70"/>
      <c r="E17" s="70"/>
      <c r="F17" s="68"/>
      <c r="G17" s="68"/>
      <c r="H17" s="109"/>
      <c r="I17" s="110" t="s">
        <v>81</v>
      </c>
      <c r="J17" s="111">
        <v>150000</v>
      </c>
      <c r="K17" s="68"/>
      <c r="L17" s="112"/>
      <c r="M17" s="68"/>
      <c r="N17" s="68"/>
      <c r="O17" s="68"/>
    </row>
    <row r="18" spans="1:15" s="73" customFormat="1" ht="18" customHeight="1">
      <c r="A18" s="68"/>
      <c r="B18" s="113"/>
      <c r="C18" s="114"/>
      <c r="D18" s="70"/>
      <c r="E18" s="70"/>
      <c r="F18" s="68"/>
      <c r="G18" s="68"/>
      <c r="H18" s="109"/>
      <c r="I18" s="110" t="s">
        <v>82</v>
      </c>
      <c r="J18" s="111">
        <v>100000</v>
      </c>
      <c r="K18" s="68"/>
      <c r="L18" s="71"/>
      <c r="M18" s="68"/>
      <c r="N18" s="68"/>
      <c r="O18" s="68"/>
    </row>
    <row r="19" spans="1:15" s="73" customFormat="1" ht="18" customHeight="1">
      <c r="A19" s="68"/>
      <c r="B19" s="68"/>
      <c r="C19" s="68"/>
      <c r="D19" s="70"/>
      <c r="E19" s="70"/>
      <c r="F19" s="115"/>
      <c r="G19" s="68"/>
      <c r="H19" s="109"/>
      <c r="I19" s="116" t="s">
        <v>83</v>
      </c>
      <c r="J19" s="111">
        <v>100000</v>
      </c>
      <c r="K19" s="68"/>
      <c r="L19" s="71"/>
      <c r="M19" s="68"/>
      <c r="N19" s="68"/>
      <c r="O19" s="68"/>
    </row>
    <row r="20" spans="1:15" s="73" customFormat="1" ht="18" customHeight="1">
      <c r="A20" s="68"/>
      <c r="B20" s="68"/>
      <c r="C20" s="69"/>
      <c r="D20" s="70"/>
      <c r="E20" s="70"/>
      <c r="F20" s="115"/>
      <c r="G20" s="68"/>
      <c r="H20" s="117"/>
      <c r="I20" s="118"/>
      <c r="J20" s="101"/>
      <c r="K20" s="68"/>
      <c r="L20" s="71"/>
      <c r="M20" s="68"/>
      <c r="N20" s="68"/>
      <c r="O20" s="68"/>
    </row>
    <row r="21" spans="1:15" s="73" customFormat="1" ht="18" customHeight="1">
      <c r="A21" s="68"/>
      <c r="B21" s="68"/>
      <c r="C21" s="68"/>
      <c r="D21" s="70"/>
      <c r="E21" s="70"/>
      <c r="F21" s="115"/>
      <c r="G21" s="68"/>
      <c r="H21" s="68"/>
      <c r="I21" s="68"/>
      <c r="J21" s="68"/>
      <c r="K21" s="68"/>
      <c r="L21" s="71"/>
      <c r="M21" s="68"/>
      <c r="N21" s="68"/>
      <c r="O21" s="68"/>
    </row>
    <row r="22" spans="1:15" s="73" customFormat="1" ht="18" customHeight="1">
      <c r="A22" s="119"/>
      <c r="B22" s="68"/>
      <c r="C22" s="68"/>
      <c r="D22" s="70"/>
      <c r="E22" s="340" t="s">
        <v>84</v>
      </c>
      <c r="F22" s="341"/>
      <c r="G22" s="341"/>
      <c r="H22" s="120"/>
      <c r="I22" s="120"/>
      <c r="J22" s="120"/>
      <c r="K22" s="120"/>
      <c r="L22" s="121"/>
      <c r="M22" s="122"/>
      <c r="N22" s="68"/>
      <c r="O22" s="68"/>
    </row>
    <row r="23" spans="1:15" s="73" customFormat="1" ht="18" customHeight="1" thickBot="1">
      <c r="A23" s="68"/>
      <c r="B23" s="68"/>
      <c r="C23" s="69"/>
      <c r="D23" s="70"/>
      <c r="E23" s="70"/>
      <c r="F23" s="115"/>
      <c r="G23" s="68"/>
      <c r="H23" s="68"/>
      <c r="I23" s="68"/>
      <c r="J23" s="68"/>
      <c r="K23" s="68"/>
      <c r="L23" s="71"/>
      <c r="M23" s="68"/>
      <c r="N23" s="68"/>
      <c r="O23" s="68"/>
    </row>
    <row r="24" spans="1:15" s="73" customFormat="1" ht="18" customHeight="1" thickTop="1" thickBot="1">
      <c r="A24" s="68"/>
      <c r="B24" s="123" t="s">
        <v>17</v>
      </c>
      <c r="C24" s="95"/>
      <c r="D24" s="70"/>
      <c r="E24" s="70"/>
      <c r="F24" s="5"/>
      <c r="G24" s="68"/>
      <c r="H24" s="124" t="s">
        <v>85</v>
      </c>
      <c r="I24" s="124">
        <v>1</v>
      </c>
      <c r="J24" s="68"/>
      <c r="K24" s="125">
        <f>SUM(K25:K30)</f>
        <v>0</v>
      </c>
      <c r="L24" s="71"/>
      <c r="M24" s="68"/>
      <c r="N24" s="68"/>
      <c r="O24" s="68"/>
    </row>
    <row r="25" spans="1:15" s="73" customFormat="1" ht="27" customHeight="1" thickBot="1">
      <c r="A25" s="68"/>
      <c r="B25" s="126" t="s">
        <v>86</v>
      </c>
      <c r="C25" s="127" t="s">
        <v>87</v>
      </c>
      <c r="D25" s="70"/>
      <c r="E25" s="70"/>
      <c r="F25" s="5"/>
      <c r="G25" s="70"/>
      <c r="H25" s="78">
        <v>0</v>
      </c>
      <c r="I25" s="79" t="s">
        <v>75</v>
      </c>
      <c r="J25" s="80">
        <v>599999</v>
      </c>
      <c r="K25" s="81">
        <f>IF(AND(H25&lt;=$C$24,$C$24&lt;=J25),0,"")</f>
        <v>0</v>
      </c>
      <c r="L25" s="128"/>
      <c r="M25" s="129"/>
      <c r="N25" s="68"/>
      <c r="O25" s="68"/>
    </row>
    <row r="26" spans="1:15" s="73" customFormat="1" ht="18" customHeight="1">
      <c r="A26" s="68"/>
      <c r="B26" s="130"/>
      <c r="C26" s="131"/>
      <c r="D26" s="70"/>
      <c r="E26" s="132" t="s">
        <v>88</v>
      </c>
      <c r="F26" s="86">
        <f>IF(C25="64歳以下",K24,K32)</f>
        <v>0</v>
      </c>
      <c r="G26" s="68"/>
      <c r="H26" s="78">
        <v>600000</v>
      </c>
      <c r="I26" s="79" t="s">
        <v>67</v>
      </c>
      <c r="J26" s="80">
        <v>1299999</v>
      </c>
      <c r="K26" s="81" t="str">
        <f>IF(AND(H26&lt;=$C$24,$C$24&lt;=J26),$C$24-M26,"")</f>
        <v/>
      </c>
      <c r="L26" s="82"/>
      <c r="M26" s="87">
        <v>600000</v>
      </c>
      <c r="N26" s="68"/>
      <c r="O26" s="68"/>
    </row>
    <row r="27" spans="1:15" s="73" customFormat="1" ht="18" customHeight="1">
      <c r="A27" s="68"/>
      <c r="B27" s="68"/>
      <c r="C27" s="69"/>
      <c r="D27" s="70"/>
      <c r="E27" s="70"/>
      <c r="F27" s="5"/>
      <c r="G27" s="70"/>
      <c r="H27" s="78">
        <v>1300000</v>
      </c>
      <c r="I27" s="79" t="s">
        <v>67</v>
      </c>
      <c r="J27" s="80">
        <v>4099999</v>
      </c>
      <c r="K27" s="81" t="str">
        <f>IF(AND(H27&lt;=$C$24,$C$24&lt;=J27),ROUNDDOWN($C$24*L27-M27,0),"")</f>
        <v/>
      </c>
      <c r="L27" s="82">
        <v>0.75</v>
      </c>
      <c r="M27" s="87">
        <v>275000</v>
      </c>
      <c r="N27" s="68"/>
      <c r="O27" s="133"/>
    </row>
    <row r="28" spans="1:15" s="73" customFormat="1" ht="18" customHeight="1">
      <c r="A28" s="68"/>
      <c r="B28" s="68"/>
      <c r="C28" s="69"/>
      <c r="D28" s="70"/>
      <c r="E28" s="134" t="s">
        <v>89</v>
      </c>
      <c r="F28" s="135"/>
      <c r="G28" s="70"/>
      <c r="H28" s="78">
        <v>4100000</v>
      </c>
      <c r="I28" s="79" t="s">
        <v>67</v>
      </c>
      <c r="J28" s="80">
        <v>7699999</v>
      </c>
      <c r="K28" s="81" t="str">
        <f>IF(AND(H28&lt;=$C$24,$C$24&lt;=J28),ROUNDDOWN($C$24*L28-M28,0),"")</f>
        <v/>
      </c>
      <c r="L28" s="82">
        <v>0.85</v>
      </c>
      <c r="M28" s="87">
        <v>685000</v>
      </c>
      <c r="N28" s="68"/>
      <c r="O28" s="68"/>
    </row>
    <row r="29" spans="1:15" s="73" customFormat="1" ht="18" customHeight="1" thickBot="1">
      <c r="A29" s="68"/>
      <c r="B29" s="136" t="s">
        <v>43</v>
      </c>
      <c r="C29" s="137">
        <f>IF(C25=F28,E33,SUM(K41:K43))</f>
        <v>0</v>
      </c>
      <c r="D29" s="70"/>
      <c r="E29" s="70"/>
      <c r="F29" s="135" t="s">
        <v>4</v>
      </c>
      <c r="G29" s="70"/>
      <c r="H29" s="78">
        <v>7700000</v>
      </c>
      <c r="I29" s="79" t="s">
        <v>67</v>
      </c>
      <c r="J29" s="80">
        <v>9999999</v>
      </c>
      <c r="K29" s="81" t="str">
        <f>IF(AND(H29&lt;=$C$24,$C$24&lt;=J29),ROUNDDOWN($C$24*L29-M29,0),"")</f>
        <v/>
      </c>
      <c r="L29" s="82">
        <v>0.95</v>
      </c>
      <c r="M29" s="87">
        <v>1455000</v>
      </c>
      <c r="N29" s="68"/>
      <c r="O29" s="68"/>
    </row>
    <row r="30" spans="1:15" s="73" customFormat="1" ht="18" customHeight="1" thickTop="1" thickBot="1">
      <c r="A30" s="68"/>
      <c r="B30" s="68"/>
      <c r="C30" s="69"/>
      <c r="D30" s="70"/>
      <c r="E30" s="70"/>
      <c r="F30" s="135" t="s">
        <v>5</v>
      </c>
      <c r="G30" s="70"/>
      <c r="H30" s="78">
        <v>10000000</v>
      </c>
      <c r="I30" s="79" t="s">
        <v>67</v>
      </c>
      <c r="J30" s="80"/>
      <c r="K30" s="105" t="str">
        <f>IF(H30&lt;=$C$24,$C$24-M30,"")</f>
        <v/>
      </c>
      <c r="L30" s="82"/>
      <c r="M30" s="87">
        <v>1955000</v>
      </c>
      <c r="N30" s="68"/>
      <c r="O30" s="68"/>
    </row>
    <row r="31" spans="1:15" s="73" customFormat="1" ht="18" customHeight="1" thickTop="1" thickBot="1">
      <c r="A31" s="68"/>
      <c r="B31" s="68"/>
      <c r="C31" s="69"/>
      <c r="D31" s="70"/>
      <c r="E31" s="70"/>
      <c r="F31" s="68"/>
      <c r="G31" s="70"/>
      <c r="H31" s="68"/>
      <c r="I31" s="102"/>
      <c r="J31" s="68"/>
      <c r="K31" s="68"/>
      <c r="L31" s="71"/>
      <c r="M31" s="68"/>
      <c r="N31" s="68"/>
      <c r="O31" s="68"/>
    </row>
    <row r="32" spans="1:15" s="73" customFormat="1" ht="18" customHeight="1" thickTop="1">
      <c r="A32" s="68"/>
      <c r="B32" s="68"/>
      <c r="C32" s="69"/>
      <c r="D32" s="70"/>
      <c r="E32" s="70" t="s">
        <v>90</v>
      </c>
      <c r="F32" s="70"/>
      <c r="G32" s="70"/>
      <c r="H32" s="124" t="s">
        <v>91</v>
      </c>
      <c r="I32" s="138">
        <v>2</v>
      </c>
      <c r="J32" s="68"/>
      <c r="K32" s="139">
        <f>SUM(K33:K38)</f>
        <v>0</v>
      </c>
      <c r="L32" s="71"/>
      <c r="M32" s="68"/>
      <c r="N32" s="68"/>
      <c r="O32" s="68"/>
    </row>
    <row r="33" spans="2:13" ht="18" customHeight="1">
      <c r="E33" s="140" t="s">
        <v>92</v>
      </c>
      <c r="F33" s="141"/>
      <c r="G33" s="70"/>
      <c r="H33" s="78">
        <v>0</v>
      </c>
      <c r="I33" s="79" t="s">
        <v>67</v>
      </c>
      <c r="J33" s="80">
        <v>1099999</v>
      </c>
      <c r="K33" s="81">
        <f>IF(AND(H33&lt;=$C$24,$C$24&lt;=J33),0,"")</f>
        <v>0</v>
      </c>
      <c r="L33" s="128"/>
      <c r="M33" s="129"/>
    </row>
    <row r="34" spans="2:13" ht="18" customHeight="1">
      <c r="F34" s="70"/>
      <c r="G34" s="70"/>
      <c r="H34" s="142">
        <v>1100000</v>
      </c>
      <c r="I34" s="143" t="s">
        <v>75</v>
      </c>
      <c r="J34" s="144">
        <v>3299999</v>
      </c>
      <c r="K34" s="145" t="str">
        <f>IF(AND(H34&lt;=$C$24,$C$24&lt;=J34),$C$24-M34,"")</f>
        <v/>
      </c>
      <c r="L34" s="82"/>
      <c r="M34" s="87">
        <v>1100000</v>
      </c>
    </row>
    <row r="35" spans="2:13" ht="18" customHeight="1">
      <c r="F35" s="70"/>
      <c r="G35" s="70"/>
      <c r="H35" s="142">
        <v>3300000</v>
      </c>
      <c r="I35" s="79" t="s">
        <v>69</v>
      </c>
      <c r="J35" s="80">
        <v>4099999</v>
      </c>
      <c r="K35" s="81" t="str">
        <f>IF(AND(H35&lt;=$C$24,$C$24&lt;=J35),ROUNDDOWN($C$24*L35-M35,0),"")</f>
        <v/>
      </c>
      <c r="L35" s="82">
        <v>0.75</v>
      </c>
      <c r="M35" s="87">
        <v>275000</v>
      </c>
    </row>
    <row r="36" spans="2:13" ht="18" customHeight="1">
      <c r="F36" s="70"/>
      <c r="G36" s="70"/>
      <c r="H36" s="78">
        <v>4100000</v>
      </c>
      <c r="I36" s="79" t="s">
        <v>70</v>
      </c>
      <c r="J36" s="80">
        <v>7699999</v>
      </c>
      <c r="K36" s="81" t="str">
        <f>IF(AND(H36&lt;=$C$24,$C$24&lt;=J36),ROUNDDOWN($C$24*L36-M36,0),"")</f>
        <v/>
      </c>
      <c r="L36" s="82">
        <v>0.85</v>
      </c>
      <c r="M36" s="87">
        <v>685000</v>
      </c>
    </row>
    <row r="37" spans="2:13" ht="18" customHeight="1">
      <c r="B37" s="70"/>
      <c r="C37" s="146"/>
      <c r="F37" s="70"/>
      <c r="G37" s="70"/>
      <c r="H37" s="78">
        <v>7700000</v>
      </c>
      <c r="I37" s="79" t="s">
        <v>75</v>
      </c>
      <c r="J37" s="80">
        <v>9999999</v>
      </c>
      <c r="K37" s="81" t="str">
        <f>IF(AND(H37&lt;=$C$24,$C$24&lt;=J37),ROUNDDOWN($C$24*L37-M37,0),"")</f>
        <v/>
      </c>
      <c r="L37" s="82">
        <v>0.95</v>
      </c>
      <c r="M37" s="87">
        <v>1455000</v>
      </c>
    </row>
    <row r="38" spans="2:13" ht="18" customHeight="1" thickBot="1">
      <c r="F38" s="70"/>
      <c r="G38" s="70"/>
      <c r="H38" s="78">
        <v>10000000</v>
      </c>
      <c r="I38" s="79" t="s">
        <v>79</v>
      </c>
      <c r="J38" s="80"/>
      <c r="K38" s="105" t="str">
        <f>IF(H38&lt;=$C$24,$C$24-M38,"")</f>
        <v/>
      </c>
      <c r="L38" s="82"/>
      <c r="M38" s="87">
        <v>1955000</v>
      </c>
    </row>
    <row r="39" spans="2:13" ht="18" customHeight="1" thickTop="1">
      <c r="B39" s="70"/>
      <c r="C39" s="146"/>
      <c r="F39" s="70"/>
    </row>
    <row r="40" spans="2:13" ht="18" customHeight="1" thickBot="1">
      <c r="H40" s="147"/>
      <c r="I40" s="147"/>
    </row>
    <row r="41" spans="2:13" ht="18" customHeight="1" thickTop="1">
      <c r="D41" s="148"/>
      <c r="E41" s="149" t="s">
        <v>93</v>
      </c>
      <c r="F41" s="150">
        <f>F6-F10+C7</f>
        <v>0</v>
      </c>
      <c r="H41" s="151">
        <v>0</v>
      </c>
      <c r="I41" s="152" t="s">
        <v>69</v>
      </c>
      <c r="J41" s="153">
        <v>10000000</v>
      </c>
      <c r="K41" s="154">
        <f>IF(AND(H41&lt;=$F$41,$F$41&lt;=J41),$F$26,"")</f>
        <v>0</v>
      </c>
    </row>
    <row r="42" spans="2:13" ht="18" customHeight="1">
      <c r="B42" s="70"/>
      <c r="C42" s="146"/>
      <c r="F42" s="134" t="s">
        <v>94</v>
      </c>
      <c r="H42" s="151">
        <v>10000001</v>
      </c>
      <c r="I42" s="152" t="s">
        <v>73</v>
      </c>
      <c r="J42" s="153">
        <v>20000000</v>
      </c>
      <c r="K42" s="155" t="str">
        <f>IF(AND(H42&lt;=$F$41,$F$41&lt;=J42),$F$26+100000,"")</f>
        <v/>
      </c>
    </row>
    <row r="43" spans="2:13" ht="18" customHeight="1" thickBot="1">
      <c r="B43" s="70"/>
      <c r="C43" s="146"/>
      <c r="F43" s="70"/>
      <c r="H43" s="151">
        <v>20000001</v>
      </c>
      <c r="I43" s="152" t="s">
        <v>70</v>
      </c>
      <c r="J43" s="153"/>
      <c r="K43" s="156" t="str">
        <f>IF(H43&lt;=$F$41,$F$26+200000,"")</f>
        <v/>
      </c>
    </row>
    <row r="44" spans="2:13" ht="18" customHeight="1" thickTop="1">
      <c r="B44" s="70"/>
      <c r="C44" s="146"/>
      <c r="F44" s="70"/>
      <c r="I44" s="157"/>
    </row>
    <row r="45" spans="2:13" ht="18" customHeight="1">
      <c r="B45" s="70"/>
      <c r="C45" s="146"/>
      <c r="F45" s="70"/>
      <c r="I45" s="157"/>
    </row>
    <row r="46" spans="2:13" ht="18" customHeight="1">
      <c r="B46" s="70"/>
      <c r="C46" s="146"/>
      <c r="F46" s="70"/>
    </row>
    <row r="47" spans="2:13" ht="18" customHeight="1">
      <c r="B47" s="70"/>
      <c r="C47" s="146"/>
      <c r="F47" s="70"/>
    </row>
    <row r="48" spans="2:13" ht="18" customHeight="1">
      <c r="B48" s="70"/>
      <c r="C48" s="146"/>
      <c r="F48" s="70"/>
    </row>
  </sheetData>
  <sheetProtection selectLockedCells="1" selectUnlockedCells="1"/>
  <mergeCells count="4">
    <mergeCell ref="E2:G2"/>
    <mergeCell ref="H4:J4"/>
    <mergeCell ref="L4:M4"/>
    <mergeCell ref="E22:G22"/>
  </mergeCells>
  <phoneticPr fontId="2"/>
  <dataValidations count="2">
    <dataValidation type="list" allowBlank="1" showInputMessage="1" showErrorMessage="1" sqref="C25">
      <formula1>$F$28:$F$30</formula1>
    </dataValidation>
    <dataValidation type="list" allowBlank="1" showInputMessage="1" showErrorMessage="1" sqref="C11:C12">
      <formula1>"有,無"</formula1>
    </dataValidation>
  </dataValidations>
  <pageMargins left="0.78700000000000003" right="0.78700000000000003" top="0.98399999999999999" bottom="0.98399999999999999" header="0.51200000000000001" footer="0.51200000000000001"/>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R7年度試算表</vt:lpstr>
      <vt:lpstr>入力マニュアル</vt:lpstr>
      <vt:lpstr>R7年度所得計算</vt:lpstr>
      <vt:lpstr>'R7年度試算表'!Print_Area</vt:lpstr>
      <vt:lpstr>入力マニュアル!Print_Area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2025-03-04T06:33:36Z</cp:lastPrinted>
  <dcterms:created xsi:type="dcterms:W3CDTF">2021-03-04T13:22:18Z</dcterms:created>
  <dcterms:modified xsi:type="dcterms:W3CDTF">2025-03-21T05:24:04Z</dcterms:modified>
</cp:coreProperties>
</file>